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<sst xmlns="http://schemas.openxmlformats.org/spreadsheetml/2006/main" count="141" uniqueCount="17">
  <si>
    <t>附件：</t>
  </si>
  <si>
    <t>2023年怀远县卫生健康事业单位招聘面试人员成绩表</t>
  </si>
  <si>
    <t>序号</t>
  </si>
  <si>
    <t>职位代码</t>
  </si>
  <si>
    <t>准考证号</t>
  </si>
  <si>
    <t>笔试成绩</t>
  </si>
  <si>
    <t>面试考场</t>
  </si>
  <si>
    <t>面试签号</t>
  </si>
  <si>
    <t>面试得分</t>
  </si>
  <si>
    <t>最终成绩</t>
  </si>
  <si>
    <t>备注</t>
  </si>
  <si>
    <t>第二考场</t>
  </si>
  <si>
    <t>第一考场</t>
  </si>
  <si>
    <t>面试放弃</t>
  </si>
  <si>
    <t>第三考场</t>
  </si>
  <si>
    <t>第四考场</t>
  </si>
  <si>
    <t>免笔试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</si>
</sst>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106" workbookViewId="0">
      <selection activeCell="G116" sqref="G116"/>
    </sheetView>
  </sheetViews>
  <sheetFormatPr defaultColWidth="9" defaultRowHeight="20.1" customHeight="1"/>
  <cols>
    <col min="1" max="1" width="5.75" style="1"/>
    <col min="2" max="2" width="11.125" style="1" customWidth="1"/>
    <col min="3" max="3" width="14.25" style="1" customWidth="1"/>
    <col min="4" max="4" width="10.25" style="1" customWidth="1"/>
    <col min="5" max="5" width="10.125" style="1" customWidth="1"/>
    <col min="6" max="8" width="9.5" style="1" customWidth="1"/>
    <col min="9" max="9" width="8.375" style="1" customWidth="1"/>
    <col min="10" max="16362" width="9" style="1"/>
  </cols>
  <sheetData>
    <row r="1" customHeight="1" spans="1:1">
      <c r="A1" s="1" t="s">
        <v>0</v>
      </c>
    </row>
    <row r="2" s="1" customFormat="1" ht="39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24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14" t="s">
        <v>10</v>
      </c>
    </row>
    <row r="4" s="1" customFormat="1" ht="24" customHeight="1" spans="1:9">
      <c r="A4" s="5">
        <v>1</v>
      </c>
      <c r="B4" s="5" t="str">
        <f>"231001"</f>
        <v>231001</v>
      </c>
      <c r="C4" s="5" t="str">
        <f>"20230011001"</f>
        <v>20230011001</v>
      </c>
      <c r="D4" s="6">
        <v>68.95</v>
      </c>
      <c r="E4" s="5" t="s">
        <v>11</v>
      </c>
      <c r="F4" s="7">
        <v>16</v>
      </c>
      <c r="G4" s="6">
        <v>75.88</v>
      </c>
      <c r="H4" s="6">
        <f>D4*0.6+G4*0.4</f>
        <v>71.722</v>
      </c>
      <c r="I4" s="15"/>
    </row>
    <row r="5" s="1" customFormat="1" ht="24" customHeight="1" spans="1:9">
      <c r="A5" s="5">
        <v>2</v>
      </c>
      <c r="B5" s="5" t="str">
        <f>"231002"</f>
        <v>231002</v>
      </c>
      <c r="C5" s="5" t="str">
        <f>"20230011030"</f>
        <v>20230011030</v>
      </c>
      <c r="D5" s="6">
        <v>73.07</v>
      </c>
      <c r="E5" s="5" t="s">
        <v>12</v>
      </c>
      <c r="F5" s="7">
        <v>12</v>
      </c>
      <c r="G5" s="6">
        <v>74.74</v>
      </c>
      <c r="H5" s="6">
        <f>D5*0.6+G5*0.4</f>
        <v>73.738</v>
      </c>
      <c r="I5" s="15"/>
    </row>
    <row r="6" s="1" customFormat="1" ht="24" customHeight="1" spans="1:9">
      <c r="A6" s="5">
        <v>3</v>
      </c>
      <c r="B6" s="5" t="str">
        <f>"231002"</f>
        <v>231002</v>
      </c>
      <c r="C6" s="5" t="str">
        <f>"20230011028"</f>
        <v>20230011028</v>
      </c>
      <c r="D6" s="6">
        <v>67.72</v>
      </c>
      <c r="E6" s="5" t="s">
        <v>12</v>
      </c>
      <c r="F6" s="7">
        <v>19</v>
      </c>
      <c r="G6" s="6">
        <v>79.7</v>
      </c>
      <c r="H6" s="6">
        <f>D6*0.6+G6*0.4</f>
        <v>72.512</v>
      </c>
      <c r="I6" s="15"/>
    </row>
    <row r="7" s="1" customFormat="1" ht="24" customHeight="1" spans="1:9">
      <c r="A7" s="5">
        <v>4</v>
      </c>
      <c r="B7" s="5" t="str">
        <f>"231002"</f>
        <v>231002</v>
      </c>
      <c r="C7" s="5" t="str">
        <f>"20230011022"</f>
        <v>20230011022</v>
      </c>
      <c r="D7" s="6">
        <v>67.81</v>
      </c>
      <c r="E7" s="5" t="s">
        <v>12</v>
      </c>
      <c r="F7" s="7">
        <v>18</v>
      </c>
      <c r="G7" s="6">
        <v>75.84</v>
      </c>
      <c r="H7" s="6">
        <f>D7*0.6+G7*0.4</f>
        <v>71.022</v>
      </c>
      <c r="I7" s="15"/>
    </row>
    <row r="8" s="1" customFormat="1" ht="24" customHeight="1" spans="1:9">
      <c r="A8" s="5">
        <v>5</v>
      </c>
      <c r="B8" s="5" t="str">
        <f>"231002"</f>
        <v>231002</v>
      </c>
      <c r="C8" s="5" t="str">
        <f>"20230011025"</f>
        <v>20230011025</v>
      </c>
      <c r="D8" s="6">
        <v>67.71</v>
      </c>
      <c r="E8" s="5" t="s">
        <v>12</v>
      </c>
      <c r="F8" s="7">
        <v>9</v>
      </c>
      <c r="G8" s="6">
        <v>71.32</v>
      </c>
      <c r="H8" s="6">
        <f>D8*0.6+G8*0.4</f>
        <v>69.154</v>
      </c>
      <c r="I8" s="15"/>
    </row>
    <row r="9" s="1" customFormat="1" ht="24" customHeight="1" spans="1:9">
      <c r="A9" s="5">
        <v>6</v>
      </c>
      <c r="B9" s="5" t="str">
        <f>"231002"</f>
        <v>231002</v>
      </c>
      <c r="C9" s="5" t="str">
        <f>"20230011027"</f>
        <v>20230011027</v>
      </c>
      <c r="D9" s="6">
        <v>64.77</v>
      </c>
      <c r="E9" s="5" t="s">
        <v>12</v>
      </c>
      <c r="F9" s="7">
        <v>6</v>
      </c>
      <c r="G9" s="6">
        <v>75.16</v>
      </c>
      <c r="H9" s="6">
        <f>D9*0.6+G9*0.4</f>
        <v>68.926</v>
      </c>
      <c r="I9" s="15"/>
    </row>
    <row r="10" s="1" customFormat="1" ht="24" customHeight="1" spans="1:9">
      <c r="A10" s="5">
        <v>7</v>
      </c>
      <c r="B10" s="5" t="str">
        <f>"231002"</f>
        <v>231002</v>
      </c>
      <c r="C10" s="5" t="str">
        <f>"20230011018"</f>
        <v>20230011018</v>
      </c>
      <c r="D10" s="6">
        <v>64.26</v>
      </c>
      <c r="E10" s="5" t="s">
        <v>12</v>
      </c>
      <c r="F10" s="7">
        <v>7</v>
      </c>
      <c r="G10" s="6">
        <v>75.66</v>
      </c>
      <c r="H10" s="6">
        <f>D10*0.6+G10*0.4</f>
        <v>68.82</v>
      </c>
      <c r="I10" s="15"/>
    </row>
    <row r="11" s="1" customFormat="1" ht="24" customHeight="1" spans="1:9">
      <c r="A11" s="5">
        <v>8</v>
      </c>
      <c r="B11" s="5" t="str">
        <f>"231002"</f>
        <v>231002</v>
      </c>
      <c r="C11" s="5" t="str">
        <f>"20230011015"</f>
        <v>20230011015</v>
      </c>
      <c r="D11" s="6">
        <v>64.47</v>
      </c>
      <c r="E11" s="5" t="s">
        <v>12</v>
      </c>
      <c r="F11" s="7">
        <v>10</v>
      </c>
      <c r="G11" s="6">
        <v>72.06</v>
      </c>
      <c r="H11" s="6">
        <f>D11*0.6+G11*0.4</f>
        <v>67.506</v>
      </c>
      <c r="I11" s="15"/>
    </row>
    <row r="12" s="1" customFormat="1" ht="24" customHeight="1" spans="1:9">
      <c r="A12" s="5">
        <v>9</v>
      </c>
      <c r="B12" s="5" t="str">
        <f>"231002"</f>
        <v>231002</v>
      </c>
      <c r="C12" s="5" t="str">
        <f>"20230011024"</f>
        <v>20230011024</v>
      </c>
      <c r="D12" s="6">
        <v>61.81</v>
      </c>
      <c r="E12" s="5" t="s">
        <v>12</v>
      </c>
      <c r="F12" s="7">
        <v>13</v>
      </c>
      <c r="G12" s="6">
        <v>74.1</v>
      </c>
      <c r="H12" s="6">
        <f>D12*0.6+G12*0.4</f>
        <v>66.726</v>
      </c>
      <c r="I12" s="5"/>
    </row>
    <row r="13" s="1" customFormat="1" ht="24" customHeight="1" spans="1:9">
      <c r="A13" s="5">
        <v>10</v>
      </c>
      <c r="B13" s="5" t="str">
        <f>"231002"</f>
        <v>231002</v>
      </c>
      <c r="C13" s="5" t="str">
        <f>"20230011019"</f>
        <v>20230011019</v>
      </c>
      <c r="D13" s="6">
        <v>62.92</v>
      </c>
      <c r="E13" s="5" t="s">
        <v>12</v>
      </c>
      <c r="F13" s="8">
        <v>11</v>
      </c>
      <c r="G13" s="6">
        <v>70.82</v>
      </c>
      <c r="H13" s="6">
        <f>D13*0.6+G13*0.4</f>
        <v>66.08</v>
      </c>
      <c r="I13" s="15"/>
    </row>
    <row r="14" s="1" customFormat="1" ht="24" customHeight="1" spans="1:9">
      <c r="A14" s="5">
        <v>11</v>
      </c>
      <c r="B14" s="5" t="str">
        <f>"231002"</f>
        <v>231002</v>
      </c>
      <c r="C14" s="5" t="str">
        <f>"20230011005"</f>
        <v>20230011005</v>
      </c>
      <c r="D14" s="6">
        <v>60.65</v>
      </c>
      <c r="E14" s="5" t="s">
        <v>12</v>
      </c>
      <c r="F14" s="7">
        <v>8</v>
      </c>
      <c r="G14" s="6">
        <v>72.16</v>
      </c>
      <c r="H14" s="6">
        <f>D14*0.6+G14*0.4</f>
        <v>65.254</v>
      </c>
      <c r="I14" s="5"/>
    </row>
    <row r="15" s="1" customFormat="1" ht="24" customHeight="1" spans="1:9">
      <c r="A15" s="5">
        <v>12</v>
      </c>
      <c r="B15" s="5" t="str">
        <f>"231002"</f>
        <v>231002</v>
      </c>
      <c r="C15" s="5" t="str">
        <f>"20230011004"</f>
        <v>20230011004</v>
      </c>
      <c r="D15" s="6">
        <v>57.85</v>
      </c>
      <c r="E15" s="5" t="s">
        <v>12</v>
      </c>
      <c r="F15" s="7">
        <v>17</v>
      </c>
      <c r="G15" s="6">
        <v>73.26</v>
      </c>
      <c r="H15" s="6">
        <f>D15*0.6+G15*0.4</f>
        <v>64.014</v>
      </c>
      <c r="I15" s="5"/>
    </row>
    <row r="16" s="1" customFormat="1" ht="24" customHeight="1" spans="1:9">
      <c r="A16" s="5">
        <v>13</v>
      </c>
      <c r="B16" s="5" t="str">
        <f>"231002"</f>
        <v>231002</v>
      </c>
      <c r="C16" s="5" t="str">
        <f>"20230011007"</f>
        <v>20230011007</v>
      </c>
      <c r="D16" s="6">
        <v>54.19</v>
      </c>
      <c r="E16" s="5" t="s">
        <v>12</v>
      </c>
      <c r="F16" s="7">
        <v>15</v>
      </c>
      <c r="G16" s="6">
        <v>74</v>
      </c>
      <c r="H16" s="6">
        <f>D16*0.6+G16*0.4</f>
        <v>62.114</v>
      </c>
      <c r="I16" s="5"/>
    </row>
    <row r="17" s="1" customFormat="1" ht="24" customHeight="1" spans="1:9">
      <c r="A17" s="5">
        <v>14</v>
      </c>
      <c r="B17" s="5" t="str">
        <f>"231002"</f>
        <v>231002</v>
      </c>
      <c r="C17" s="5" t="str">
        <f>"20230011016"</f>
        <v>20230011016</v>
      </c>
      <c r="D17" s="6">
        <v>52.4</v>
      </c>
      <c r="E17" s="5" t="s">
        <v>12</v>
      </c>
      <c r="F17" s="7">
        <v>14</v>
      </c>
      <c r="G17" s="6">
        <v>73.54</v>
      </c>
      <c r="H17" s="6">
        <f>D17*0.6+G17*0.4</f>
        <v>60.856</v>
      </c>
      <c r="I17" s="5"/>
    </row>
    <row r="18" s="1" customFormat="1" ht="24" customHeight="1" spans="1:9">
      <c r="A18" s="5">
        <v>15</v>
      </c>
      <c r="B18" s="5" t="str">
        <f>"231002"</f>
        <v>231002</v>
      </c>
      <c r="C18" s="5" t="str">
        <f>"20230011009"</f>
        <v>20230011009</v>
      </c>
      <c r="D18" s="6">
        <v>50.53</v>
      </c>
      <c r="E18" s="5" t="s">
        <v>12</v>
      </c>
      <c r="F18" s="7">
        <v>16</v>
      </c>
      <c r="G18" s="6">
        <v>72.64</v>
      </c>
      <c r="H18" s="6">
        <f>D18*0.6+G18*0.4</f>
        <v>59.374</v>
      </c>
      <c r="I18" s="5"/>
    </row>
    <row r="19" s="1" customFormat="1" ht="24" customHeight="1" spans="1:9">
      <c r="A19" s="5">
        <v>16</v>
      </c>
      <c r="B19" s="5" t="str">
        <f>"231002"</f>
        <v>231002</v>
      </c>
      <c r="C19" s="5" t="str">
        <f>"20230011026"</f>
        <v>20230011026</v>
      </c>
      <c r="D19" s="6">
        <v>62.57</v>
      </c>
      <c r="E19" s="5" t="s">
        <v>12</v>
      </c>
      <c r="F19" s="7"/>
      <c r="G19" s="6"/>
      <c r="H19" s="6">
        <f>D19*0.6+G19*0.4</f>
        <v>37.542</v>
      </c>
      <c r="I19" s="16" t="s">
        <v>13</v>
      </c>
    </row>
    <row r="20" s="1" customFormat="1" ht="24" customHeight="1" spans="1:9">
      <c r="A20" s="5">
        <v>17</v>
      </c>
      <c r="B20" s="5" t="str">
        <f>"231003"</f>
        <v>231003</v>
      </c>
      <c r="C20" s="5" t="str">
        <f>"20230011103"</f>
        <v>20230011103</v>
      </c>
      <c r="D20" s="6">
        <v>75.44</v>
      </c>
      <c r="E20" s="5" t="s">
        <v>14</v>
      </c>
      <c r="F20" s="7">
        <v>6</v>
      </c>
      <c r="G20" s="9">
        <v>80.9</v>
      </c>
      <c r="H20" s="6">
        <f>D20*0.6+G20*0.4</f>
        <v>77.624</v>
      </c>
      <c r="I20" s="5"/>
    </row>
    <row r="21" s="1" customFormat="1" ht="24" customHeight="1" spans="1:9">
      <c r="A21" s="5">
        <v>18</v>
      </c>
      <c r="B21" s="5" t="str">
        <f>"231003"</f>
        <v>231003</v>
      </c>
      <c r="C21" s="5" t="str">
        <f>"20230011120"</f>
        <v>20230011120</v>
      </c>
      <c r="D21" s="6">
        <v>72.29</v>
      </c>
      <c r="E21" s="5" t="s">
        <v>14</v>
      </c>
      <c r="F21" s="7">
        <v>5</v>
      </c>
      <c r="G21" s="9">
        <v>78.92</v>
      </c>
      <c r="H21" s="6">
        <f>D21*0.6+G21*0.4</f>
        <v>74.942</v>
      </c>
      <c r="I21" s="5"/>
    </row>
    <row r="22" s="1" customFormat="1" ht="24" customHeight="1" spans="1:9">
      <c r="A22" s="5">
        <v>19</v>
      </c>
      <c r="B22" s="5" t="str">
        <f>"231003"</f>
        <v>231003</v>
      </c>
      <c r="C22" s="5" t="str">
        <f>"20230011108"</f>
        <v>20230011108</v>
      </c>
      <c r="D22" s="6">
        <v>71.56</v>
      </c>
      <c r="E22" s="5" t="s">
        <v>14</v>
      </c>
      <c r="F22" s="7">
        <v>4</v>
      </c>
      <c r="G22" s="9">
        <v>73.14</v>
      </c>
      <c r="H22" s="6">
        <f>D22*0.6+G22*0.4</f>
        <v>72.192</v>
      </c>
      <c r="I22" s="5"/>
    </row>
    <row r="23" s="1" customFormat="1" ht="24" customHeight="1" spans="1:9">
      <c r="A23" s="5">
        <v>20</v>
      </c>
      <c r="B23" s="5" t="str">
        <f>"231003"</f>
        <v>231003</v>
      </c>
      <c r="C23" s="5" t="str">
        <f>"20230011201"</f>
        <v>20230011201</v>
      </c>
      <c r="D23" s="6">
        <v>68.66</v>
      </c>
      <c r="E23" s="5" t="s">
        <v>14</v>
      </c>
      <c r="F23" s="7">
        <v>2</v>
      </c>
      <c r="G23" s="9">
        <v>73.12</v>
      </c>
      <c r="H23" s="6">
        <f>D23*0.6+G23*0.4</f>
        <v>70.444</v>
      </c>
      <c r="I23" s="5"/>
    </row>
    <row r="24" s="1" customFormat="1" ht="24" customHeight="1" spans="1:9">
      <c r="A24" s="5">
        <v>21</v>
      </c>
      <c r="B24" s="5" t="str">
        <f>"231003"</f>
        <v>231003</v>
      </c>
      <c r="C24" s="5" t="str">
        <f>"20230011114"</f>
        <v>20230011114</v>
      </c>
      <c r="D24" s="6">
        <v>69.31</v>
      </c>
      <c r="E24" s="5" t="s">
        <v>14</v>
      </c>
      <c r="F24" s="7">
        <v>3</v>
      </c>
      <c r="G24" s="9"/>
      <c r="H24" s="6">
        <f>D24*0.6+G24*0.4</f>
        <v>41.586</v>
      </c>
      <c r="I24" s="16" t="s">
        <v>13</v>
      </c>
    </row>
    <row r="25" s="1" customFormat="1" ht="24" customHeight="1" spans="1:9">
      <c r="A25" s="5">
        <v>22</v>
      </c>
      <c r="B25" s="5" t="str">
        <f>"231004"</f>
        <v>231004</v>
      </c>
      <c r="C25" s="5" t="str">
        <f>"20230010109"</f>
        <v>20230010109</v>
      </c>
      <c r="D25" s="6">
        <v>78.34</v>
      </c>
      <c r="E25" s="5" t="s">
        <v>15</v>
      </c>
      <c r="F25" s="7">
        <v>4</v>
      </c>
      <c r="G25" s="9">
        <v>80.5</v>
      </c>
      <c r="H25" s="6">
        <f>D25*0.6+G25*0.4</f>
        <v>79.204</v>
      </c>
      <c r="I25" s="5"/>
    </row>
    <row r="26" s="1" customFormat="1" ht="24" customHeight="1" spans="1:9">
      <c r="A26" s="5">
        <v>23</v>
      </c>
      <c r="B26" s="5" t="str">
        <f>"231004"</f>
        <v>231004</v>
      </c>
      <c r="C26" s="5" t="str">
        <f>"20230010101"</f>
        <v>20230010101</v>
      </c>
      <c r="D26" s="6">
        <v>75.78</v>
      </c>
      <c r="E26" s="5" t="s">
        <v>15</v>
      </c>
      <c r="F26" s="7">
        <v>3</v>
      </c>
      <c r="G26" s="9">
        <v>79.04</v>
      </c>
      <c r="H26" s="6">
        <f>D26*0.6+G26*0.4</f>
        <v>77.084</v>
      </c>
      <c r="I26" s="5"/>
    </row>
    <row r="27" s="1" customFormat="1" ht="24" customHeight="1" spans="1:9">
      <c r="A27" s="5">
        <v>24</v>
      </c>
      <c r="B27" s="5" t="str">
        <f>"231004"</f>
        <v>231004</v>
      </c>
      <c r="C27" s="5" t="str">
        <f>"20230010107"</f>
        <v>20230010107</v>
      </c>
      <c r="D27" s="6">
        <v>73.98</v>
      </c>
      <c r="E27" s="5" t="s">
        <v>15</v>
      </c>
      <c r="F27" s="7">
        <v>8</v>
      </c>
      <c r="G27" s="9">
        <v>79.22</v>
      </c>
      <c r="H27" s="6">
        <f>D27*0.6+G27*0.4</f>
        <v>76.076</v>
      </c>
      <c r="I27" s="5"/>
    </row>
    <row r="28" s="1" customFormat="1" ht="24" customHeight="1" spans="1:9">
      <c r="A28" s="5">
        <v>25</v>
      </c>
      <c r="B28" s="5" t="str">
        <f>"231004"</f>
        <v>231004</v>
      </c>
      <c r="C28" s="5" t="str">
        <f>"20230010103"</f>
        <v>20230010103</v>
      </c>
      <c r="D28" s="6">
        <v>75.53</v>
      </c>
      <c r="E28" s="5" t="s">
        <v>15</v>
      </c>
      <c r="F28" s="7">
        <v>6</v>
      </c>
      <c r="G28" s="9">
        <v>76.32</v>
      </c>
      <c r="H28" s="6">
        <f>D28*0.6+G28*0.4</f>
        <v>75.846</v>
      </c>
      <c r="I28" s="5"/>
    </row>
    <row r="29" s="1" customFormat="1" ht="24" customHeight="1" spans="1:9">
      <c r="A29" s="5">
        <v>26</v>
      </c>
      <c r="B29" s="5" t="str">
        <f>"231004"</f>
        <v>231004</v>
      </c>
      <c r="C29" s="5" t="str">
        <f>"20230010113"</f>
        <v>20230010113</v>
      </c>
      <c r="D29" s="6">
        <v>75.1</v>
      </c>
      <c r="E29" s="5" t="s">
        <v>15</v>
      </c>
      <c r="F29" s="7">
        <v>7</v>
      </c>
      <c r="G29" s="9">
        <v>75.84</v>
      </c>
      <c r="H29" s="6">
        <f>D29*0.6+G29*0.4</f>
        <v>75.396</v>
      </c>
      <c r="I29" s="5"/>
    </row>
    <row r="30" s="1" customFormat="1" ht="24" customHeight="1" spans="1:9">
      <c r="A30" s="5">
        <v>27</v>
      </c>
      <c r="B30" s="5" t="str">
        <f>"231004"</f>
        <v>231004</v>
      </c>
      <c r="C30" s="5" t="str">
        <f>"20230010110"</f>
        <v>20230010110</v>
      </c>
      <c r="D30" s="6">
        <v>75.8</v>
      </c>
      <c r="E30" s="5" t="s">
        <v>15</v>
      </c>
      <c r="F30" s="7">
        <v>5</v>
      </c>
      <c r="G30" s="9">
        <v>74.38</v>
      </c>
      <c r="H30" s="6">
        <f>D30*0.6+G30*0.4</f>
        <v>75.232</v>
      </c>
      <c r="I30" s="5"/>
    </row>
    <row r="31" s="1" customFormat="1" ht="24" customHeight="1" spans="1:9">
      <c r="A31" s="5">
        <v>28</v>
      </c>
      <c r="B31" s="5" t="str">
        <f>"231005"</f>
        <v>231005</v>
      </c>
      <c r="C31" s="5" t="str">
        <f>"20230010207"</f>
        <v>20230010207</v>
      </c>
      <c r="D31" s="6">
        <v>81.14</v>
      </c>
      <c r="E31" s="5" t="s">
        <v>12</v>
      </c>
      <c r="F31" s="8">
        <v>24</v>
      </c>
      <c r="G31" s="6">
        <v>75.7</v>
      </c>
      <c r="H31" s="6">
        <f>D31*0.6+G31*0.4</f>
        <v>78.964</v>
      </c>
      <c r="I31" s="5"/>
    </row>
    <row r="32" s="1" customFormat="1" ht="24" customHeight="1" spans="1:9">
      <c r="A32" s="5">
        <v>29</v>
      </c>
      <c r="B32" s="5" t="str">
        <f>"231005"</f>
        <v>231005</v>
      </c>
      <c r="C32" s="5" t="str">
        <f>"20230010120"</f>
        <v>20230010120</v>
      </c>
      <c r="D32" s="6">
        <v>79.81</v>
      </c>
      <c r="E32" s="5" t="s">
        <v>12</v>
      </c>
      <c r="F32" s="7">
        <v>25</v>
      </c>
      <c r="G32" s="6">
        <v>74.16</v>
      </c>
      <c r="H32" s="6">
        <f>D32*0.6+G32*0.4</f>
        <v>77.55</v>
      </c>
      <c r="I32" s="5"/>
    </row>
    <row r="33" s="1" customFormat="1" ht="24" customHeight="1" spans="1:9">
      <c r="A33" s="5">
        <v>30</v>
      </c>
      <c r="B33" s="5" t="str">
        <f>"231005"</f>
        <v>231005</v>
      </c>
      <c r="C33" s="5" t="str">
        <f>"20230010209"</f>
        <v>20230010209</v>
      </c>
      <c r="D33" s="6">
        <v>77.87</v>
      </c>
      <c r="E33" s="5" t="s">
        <v>12</v>
      </c>
      <c r="F33" s="7">
        <v>26</v>
      </c>
      <c r="G33" s="6">
        <v>75.96</v>
      </c>
      <c r="H33" s="6">
        <f>D33*0.6+G33*0.4</f>
        <v>77.106</v>
      </c>
      <c r="I33" s="5"/>
    </row>
    <row r="34" s="1" customFormat="1" ht="24" customHeight="1" spans="1:9">
      <c r="A34" s="5">
        <v>31</v>
      </c>
      <c r="B34" s="5" t="str">
        <f>"231006"</f>
        <v>231006</v>
      </c>
      <c r="C34" s="5" t="str">
        <f>"20230010420"</f>
        <v>20230010420</v>
      </c>
      <c r="D34" s="6">
        <v>79.28</v>
      </c>
      <c r="E34" s="5" t="s">
        <v>12</v>
      </c>
      <c r="F34" s="7">
        <v>1</v>
      </c>
      <c r="G34" s="6">
        <v>77.02</v>
      </c>
      <c r="H34" s="6">
        <f>D34*0.6+G34*0.4</f>
        <v>78.376</v>
      </c>
      <c r="I34" s="5"/>
    </row>
    <row r="35" s="1" customFormat="1" ht="24" customHeight="1" spans="1:9">
      <c r="A35" s="5">
        <v>32</v>
      </c>
      <c r="B35" s="5" t="str">
        <f>"231006"</f>
        <v>231006</v>
      </c>
      <c r="C35" s="5" t="str">
        <f>"20230010502"</f>
        <v>20230010502</v>
      </c>
      <c r="D35" s="6">
        <v>78.42</v>
      </c>
      <c r="E35" s="5" t="s">
        <v>12</v>
      </c>
      <c r="F35" s="7">
        <v>2</v>
      </c>
      <c r="G35" s="6">
        <v>75.18</v>
      </c>
      <c r="H35" s="6">
        <f>D35*0.6+G35*0.4</f>
        <v>77.124</v>
      </c>
      <c r="I35" s="5"/>
    </row>
    <row r="36" s="1" customFormat="1" ht="24" customHeight="1" spans="1:9">
      <c r="A36" s="5">
        <v>33</v>
      </c>
      <c r="B36" s="5" t="str">
        <f>"231006"</f>
        <v>231006</v>
      </c>
      <c r="C36" s="5" t="str">
        <f>"20230010421"</f>
        <v>20230010421</v>
      </c>
      <c r="D36" s="6">
        <v>78.53</v>
      </c>
      <c r="E36" s="5" t="s">
        <v>12</v>
      </c>
      <c r="F36" s="7">
        <v>3</v>
      </c>
      <c r="G36" s="6">
        <v>74.14</v>
      </c>
      <c r="H36" s="6">
        <f>D36*0.6+G36*0.4</f>
        <v>76.774</v>
      </c>
      <c r="I36" s="5"/>
    </row>
    <row r="37" s="1" customFormat="1" ht="24" customHeight="1" spans="1:9">
      <c r="A37" s="5">
        <v>34</v>
      </c>
      <c r="B37" s="10">
        <v>233001</v>
      </c>
      <c r="C37" s="5" t="s">
        <v>16</v>
      </c>
      <c r="D37" s="5"/>
      <c r="E37" s="5" t="s">
        <v>15</v>
      </c>
      <c r="F37" s="7">
        <v>11</v>
      </c>
      <c r="G37" s="5">
        <v>79.42</v>
      </c>
      <c r="H37" s="5">
        <v>79.42</v>
      </c>
      <c r="I37" s="5"/>
    </row>
    <row r="38" s="1" customFormat="1" ht="24" customHeight="1" spans="1:9">
      <c r="A38" s="5">
        <v>35</v>
      </c>
      <c r="B38" s="10">
        <v>233001</v>
      </c>
      <c r="C38" s="5" t="s">
        <v>16</v>
      </c>
      <c r="D38" s="5"/>
      <c r="E38" s="5" t="s">
        <v>15</v>
      </c>
      <c r="F38" s="7">
        <v>13</v>
      </c>
      <c r="G38" s="5">
        <v>75.5</v>
      </c>
      <c r="H38" s="5">
        <v>75.5</v>
      </c>
      <c r="I38" s="5"/>
    </row>
    <row r="39" s="1" customFormat="1" ht="24" customHeight="1" spans="1:9">
      <c r="A39" s="5">
        <v>36</v>
      </c>
      <c r="B39" s="10">
        <v>233001</v>
      </c>
      <c r="C39" s="5" t="s">
        <v>16</v>
      </c>
      <c r="D39" s="11"/>
      <c r="E39" s="5" t="s">
        <v>15</v>
      </c>
      <c r="F39" s="7">
        <v>12</v>
      </c>
      <c r="G39" s="5">
        <v>74.56</v>
      </c>
      <c r="H39" s="5">
        <v>74.56</v>
      </c>
      <c r="I39" s="5"/>
    </row>
    <row r="40" s="1" customFormat="1" ht="24" customHeight="1" spans="1:9">
      <c r="A40" s="5">
        <v>37</v>
      </c>
      <c r="B40" s="10">
        <v>233001</v>
      </c>
      <c r="C40" s="5" t="s">
        <v>16</v>
      </c>
      <c r="D40" s="5"/>
      <c r="E40" s="5" t="s">
        <v>15</v>
      </c>
      <c r="F40" s="7">
        <v>10</v>
      </c>
      <c r="G40" s="5">
        <v>74.1</v>
      </c>
      <c r="H40" s="5">
        <v>74.1</v>
      </c>
      <c r="I40" s="5"/>
    </row>
    <row r="41" s="1" customFormat="1" ht="24" customHeight="1" spans="1:9">
      <c r="A41" s="5">
        <v>38</v>
      </c>
      <c r="B41" s="10">
        <v>233001</v>
      </c>
      <c r="C41" s="5" t="s">
        <v>16</v>
      </c>
      <c r="D41" s="5"/>
      <c r="E41" s="5" t="s">
        <v>15</v>
      </c>
      <c r="F41" s="7"/>
      <c r="G41" s="5"/>
      <c r="H41" s="5"/>
      <c r="I41" s="16" t="s">
        <v>13</v>
      </c>
    </row>
    <row r="42" s="1" customFormat="1" ht="24" customHeight="1" spans="1:9">
      <c r="A42" s="5">
        <v>39</v>
      </c>
      <c r="B42" s="5" t="str">
        <f>"233002"</f>
        <v>233002</v>
      </c>
      <c r="C42" s="5" t="str">
        <f>"20230011213"</f>
        <v>20230011213</v>
      </c>
      <c r="D42" s="6">
        <v>73.36</v>
      </c>
      <c r="E42" s="5" t="s">
        <v>11</v>
      </c>
      <c r="F42" s="7">
        <v>26</v>
      </c>
      <c r="G42" s="6">
        <v>76.98</v>
      </c>
      <c r="H42" s="6">
        <f>D42*0.6+G42*0.4</f>
        <v>74.808</v>
      </c>
      <c r="I42" s="5"/>
    </row>
    <row r="43" s="1" customFormat="1" ht="24" customHeight="1" spans="1:9">
      <c r="A43" s="5">
        <v>40</v>
      </c>
      <c r="B43" s="5" t="str">
        <f>"233002"</f>
        <v>233002</v>
      </c>
      <c r="C43" s="5" t="str">
        <f>"20230011308"</f>
        <v>20230011308</v>
      </c>
      <c r="D43" s="6">
        <v>69.66</v>
      </c>
      <c r="E43" s="5" t="s">
        <v>11</v>
      </c>
      <c r="F43" s="7">
        <v>25</v>
      </c>
      <c r="G43" s="6">
        <v>80.7</v>
      </c>
      <c r="H43" s="6">
        <f>D43*0.6+G43*0.4</f>
        <v>74.076</v>
      </c>
      <c r="I43" s="5"/>
    </row>
    <row r="44" s="1" customFormat="1" ht="24" customHeight="1" spans="1:9">
      <c r="A44" s="5">
        <v>41</v>
      </c>
      <c r="B44" s="5" t="str">
        <f>"233002"</f>
        <v>233002</v>
      </c>
      <c r="C44" s="5" t="str">
        <f>"20230011307"</f>
        <v>20230011307</v>
      </c>
      <c r="D44" s="6">
        <v>68.62</v>
      </c>
      <c r="E44" s="5" t="s">
        <v>11</v>
      </c>
      <c r="F44" s="7">
        <v>22</v>
      </c>
      <c r="G44" s="6">
        <v>75.72</v>
      </c>
      <c r="H44" s="6">
        <f>D44*0.6+G44*0.4</f>
        <v>71.46</v>
      </c>
      <c r="I44" s="5"/>
    </row>
    <row r="45" s="1" customFormat="1" ht="24" customHeight="1" spans="1:9">
      <c r="A45" s="5">
        <v>42</v>
      </c>
      <c r="B45" s="5" t="str">
        <f>"233002"</f>
        <v>233002</v>
      </c>
      <c r="C45" s="5" t="str">
        <f>"20230011304"</f>
        <v>20230011304</v>
      </c>
      <c r="D45" s="6">
        <v>64.57</v>
      </c>
      <c r="E45" s="5" t="s">
        <v>11</v>
      </c>
      <c r="F45" s="7">
        <v>18</v>
      </c>
      <c r="G45" s="6">
        <v>78.46</v>
      </c>
      <c r="H45" s="6">
        <f>D45*0.6+G45*0.4</f>
        <v>70.126</v>
      </c>
      <c r="I45" s="5"/>
    </row>
    <row r="46" s="1" customFormat="1" ht="24" customHeight="1" spans="1:9">
      <c r="A46" s="5">
        <v>43</v>
      </c>
      <c r="B46" s="5" t="str">
        <f>"233002"</f>
        <v>233002</v>
      </c>
      <c r="C46" s="5" t="str">
        <f>"20230011219"</f>
        <v>20230011219</v>
      </c>
      <c r="D46" s="6">
        <v>64.42</v>
      </c>
      <c r="E46" s="5" t="s">
        <v>11</v>
      </c>
      <c r="F46" s="7">
        <v>20</v>
      </c>
      <c r="G46" s="6">
        <v>77.16</v>
      </c>
      <c r="H46" s="6">
        <f>D46*0.6+G46*0.4</f>
        <v>69.516</v>
      </c>
      <c r="I46" s="5"/>
    </row>
    <row r="47" s="1" customFormat="1" ht="24" customHeight="1" spans="1:9">
      <c r="A47" s="5">
        <v>44</v>
      </c>
      <c r="B47" s="5" t="str">
        <f>"233002"</f>
        <v>233002</v>
      </c>
      <c r="C47" s="5" t="str">
        <f>"20230011211"</f>
        <v>20230011211</v>
      </c>
      <c r="D47" s="6">
        <v>63.89</v>
      </c>
      <c r="E47" s="5" t="s">
        <v>11</v>
      </c>
      <c r="F47" s="7">
        <v>24</v>
      </c>
      <c r="G47" s="6">
        <v>77.78</v>
      </c>
      <c r="H47" s="6">
        <f>D47*0.6+G47*0.4</f>
        <v>69.446</v>
      </c>
      <c r="I47" s="5"/>
    </row>
    <row r="48" s="1" customFormat="1" ht="24" customHeight="1" spans="1:9">
      <c r="A48" s="5">
        <v>45</v>
      </c>
      <c r="B48" s="5" t="str">
        <f>"233002"</f>
        <v>233002</v>
      </c>
      <c r="C48" s="5" t="str">
        <f>"20230011215"</f>
        <v>20230011215</v>
      </c>
      <c r="D48" s="6">
        <v>62.33</v>
      </c>
      <c r="E48" s="5" t="s">
        <v>11</v>
      </c>
      <c r="F48" s="7">
        <v>23</v>
      </c>
      <c r="G48" s="6">
        <v>79.86</v>
      </c>
      <c r="H48" s="6">
        <f>D48*0.6+G48*0.4</f>
        <v>69.342</v>
      </c>
      <c r="I48" s="15"/>
    </row>
    <row r="49" s="1" customFormat="1" ht="24" customHeight="1" spans="1:9">
      <c r="A49" s="5">
        <v>46</v>
      </c>
      <c r="B49" s="5" t="str">
        <f>"233002"</f>
        <v>233002</v>
      </c>
      <c r="C49" s="5" t="str">
        <f>"20230011207"</f>
        <v>20230011207</v>
      </c>
      <c r="D49" s="6">
        <v>64.32</v>
      </c>
      <c r="E49" s="5" t="s">
        <v>11</v>
      </c>
      <c r="F49" s="7">
        <v>17</v>
      </c>
      <c r="G49" s="6">
        <v>76.4</v>
      </c>
      <c r="H49" s="6">
        <f>D49*0.6+G49*0.4</f>
        <v>69.152</v>
      </c>
      <c r="I49" s="5"/>
    </row>
    <row r="50" s="1" customFormat="1" ht="24" customHeight="1" spans="1:9">
      <c r="A50" s="5">
        <v>47</v>
      </c>
      <c r="B50" s="5" t="str">
        <f>"233002"</f>
        <v>233002</v>
      </c>
      <c r="C50" s="5" t="str">
        <f>"20230011221"</f>
        <v>20230011221</v>
      </c>
      <c r="D50" s="6">
        <v>62.71</v>
      </c>
      <c r="E50" s="5" t="s">
        <v>11</v>
      </c>
      <c r="F50" s="7">
        <v>21</v>
      </c>
      <c r="G50" s="12">
        <v>77.72</v>
      </c>
      <c r="H50" s="6">
        <f>D50*0.6+G50*0.4</f>
        <v>68.714</v>
      </c>
      <c r="I50" s="15"/>
    </row>
    <row r="51" s="1" customFormat="1" ht="24" customHeight="1" spans="1:9">
      <c r="A51" s="5">
        <v>48</v>
      </c>
      <c r="B51" s="5" t="str">
        <f>"233002"</f>
        <v>233002</v>
      </c>
      <c r="C51" s="5" t="str">
        <f>"20230011226"</f>
        <v>20230011226</v>
      </c>
      <c r="D51" s="6">
        <v>62.12</v>
      </c>
      <c r="E51" s="5" t="s">
        <v>11</v>
      </c>
      <c r="F51" s="7">
        <v>19</v>
      </c>
      <c r="G51" s="12">
        <v>78.44</v>
      </c>
      <c r="H51" s="6">
        <f>D51*0.6+G51*0.4</f>
        <v>68.648</v>
      </c>
      <c r="I51" s="15"/>
    </row>
    <row r="52" s="1" customFormat="1" ht="24" customHeight="1" spans="1:9">
      <c r="A52" s="5">
        <v>49</v>
      </c>
      <c r="B52" s="5" t="str">
        <f>"233002"</f>
        <v>233002</v>
      </c>
      <c r="C52" s="5" t="str">
        <f>"20230011217"</f>
        <v>20230011217</v>
      </c>
      <c r="D52" s="6">
        <v>70.23</v>
      </c>
      <c r="E52" s="5" t="s">
        <v>11</v>
      </c>
      <c r="F52" s="7"/>
      <c r="G52" s="12"/>
      <c r="H52" s="6">
        <f>D52*0.6+G52*0.4</f>
        <v>42.138</v>
      </c>
      <c r="I52" s="16" t="s">
        <v>13</v>
      </c>
    </row>
    <row r="53" s="1" customFormat="1" ht="24" customHeight="1" spans="1:9">
      <c r="A53" s="5">
        <v>50</v>
      </c>
      <c r="B53" s="5" t="str">
        <f>"233003"</f>
        <v>233003</v>
      </c>
      <c r="C53" s="5" t="str">
        <f>"20230011319"</f>
        <v>20230011319</v>
      </c>
      <c r="D53" s="6">
        <v>59.65</v>
      </c>
      <c r="E53" s="5" t="s">
        <v>14</v>
      </c>
      <c r="F53" s="7">
        <v>1</v>
      </c>
      <c r="G53" s="13">
        <v>75.52</v>
      </c>
      <c r="H53" s="6">
        <f>D53*0.6+G53*0.4</f>
        <v>65.998</v>
      </c>
      <c r="I53" s="5"/>
    </row>
    <row r="54" s="1" customFormat="1" ht="24" customHeight="1" spans="1:9">
      <c r="A54" s="5">
        <v>51</v>
      </c>
      <c r="B54" s="5" t="str">
        <f>"233003"</f>
        <v>233003</v>
      </c>
      <c r="C54" s="5" t="str">
        <f>"20230011315"</f>
        <v>20230011315</v>
      </c>
      <c r="D54" s="6">
        <v>54.01</v>
      </c>
      <c r="E54" s="5" t="s">
        <v>14</v>
      </c>
      <c r="F54" s="7"/>
      <c r="G54" s="13"/>
      <c r="H54" s="6">
        <f>D54*0.6+G54*0.4</f>
        <v>32.406</v>
      </c>
      <c r="I54" s="16" t="s">
        <v>13</v>
      </c>
    </row>
    <row r="55" s="1" customFormat="1" ht="24" customHeight="1" spans="1:9">
      <c r="A55" s="5">
        <v>52</v>
      </c>
      <c r="B55" s="5" t="str">
        <f>"233004"</f>
        <v>233004</v>
      </c>
      <c r="C55" s="5" t="str">
        <f>"20230011513"</f>
        <v>20230011513</v>
      </c>
      <c r="D55" s="6">
        <v>75.09</v>
      </c>
      <c r="E55" s="5" t="s">
        <v>14</v>
      </c>
      <c r="F55" s="7">
        <v>18</v>
      </c>
      <c r="G55" s="13">
        <v>75.74</v>
      </c>
      <c r="H55" s="6">
        <f>D55*0.6+G55*0.4</f>
        <v>75.35</v>
      </c>
      <c r="I55" s="5"/>
    </row>
    <row r="56" s="1" customFormat="1" ht="24" customHeight="1" spans="1:9">
      <c r="A56" s="5">
        <v>53</v>
      </c>
      <c r="B56" s="5" t="str">
        <f>"233004"</f>
        <v>233004</v>
      </c>
      <c r="C56" s="5" t="str">
        <f>"20230011621"</f>
        <v>20230011621</v>
      </c>
      <c r="D56" s="6">
        <v>73.31</v>
      </c>
      <c r="E56" s="5" t="s">
        <v>14</v>
      </c>
      <c r="F56" s="7">
        <v>20</v>
      </c>
      <c r="G56" s="13">
        <v>75.3</v>
      </c>
      <c r="H56" s="6">
        <f>D56*0.6+G56*0.4</f>
        <v>74.106</v>
      </c>
      <c r="I56" s="5"/>
    </row>
    <row r="57" s="1" customFormat="1" ht="24" customHeight="1" spans="1:9">
      <c r="A57" s="5">
        <v>54</v>
      </c>
      <c r="B57" s="5" t="str">
        <f>"233004"</f>
        <v>233004</v>
      </c>
      <c r="C57" s="5" t="str">
        <f>"20230011629"</f>
        <v>20230011629</v>
      </c>
      <c r="D57" s="6">
        <v>74.75</v>
      </c>
      <c r="E57" s="5" t="s">
        <v>14</v>
      </c>
      <c r="F57" s="7">
        <v>16</v>
      </c>
      <c r="G57" s="13">
        <v>72.24</v>
      </c>
      <c r="H57" s="6">
        <f>D57*0.6+G57*0.4</f>
        <v>73.746</v>
      </c>
      <c r="I57" s="5"/>
    </row>
    <row r="58" s="1" customFormat="1" ht="24" customHeight="1" spans="1:9">
      <c r="A58" s="5">
        <v>55</v>
      </c>
      <c r="B58" s="5" t="str">
        <f>"233004"</f>
        <v>233004</v>
      </c>
      <c r="C58" s="5" t="str">
        <f>"20230011701"</f>
        <v>20230011701</v>
      </c>
      <c r="D58" s="6">
        <v>72.26</v>
      </c>
      <c r="E58" s="5" t="s">
        <v>14</v>
      </c>
      <c r="F58" s="7">
        <v>24</v>
      </c>
      <c r="G58" s="13">
        <v>73.74</v>
      </c>
      <c r="H58" s="6">
        <f>D58*0.6+G58*0.4</f>
        <v>72.852</v>
      </c>
      <c r="I58" s="5"/>
    </row>
    <row r="59" s="1" customFormat="1" ht="24" customHeight="1" spans="1:9">
      <c r="A59" s="5">
        <v>56</v>
      </c>
      <c r="B59" s="5" t="str">
        <f>"233004"</f>
        <v>233004</v>
      </c>
      <c r="C59" s="5" t="str">
        <f>"20230011724"</f>
        <v>20230011724</v>
      </c>
      <c r="D59" s="6">
        <v>71.05</v>
      </c>
      <c r="E59" s="5" t="s">
        <v>14</v>
      </c>
      <c r="F59" s="7">
        <v>21</v>
      </c>
      <c r="G59" s="13">
        <v>74.88</v>
      </c>
      <c r="H59" s="6">
        <f>D59*0.6+G59*0.4</f>
        <v>72.582</v>
      </c>
      <c r="I59" s="5"/>
    </row>
    <row r="60" s="1" customFormat="1" ht="24" customHeight="1" spans="1:9">
      <c r="A60" s="5">
        <v>57</v>
      </c>
      <c r="B60" s="5" t="str">
        <f>"233004"</f>
        <v>233004</v>
      </c>
      <c r="C60" s="5" t="str">
        <f>"20230012009"</f>
        <v>20230012009</v>
      </c>
      <c r="D60" s="6">
        <v>72.15</v>
      </c>
      <c r="E60" s="5" t="s">
        <v>14</v>
      </c>
      <c r="F60" s="7">
        <v>26</v>
      </c>
      <c r="G60" s="13">
        <v>71.54</v>
      </c>
      <c r="H60" s="6">
        <f>D60*0.6+G60*0.4</f>
        <v>71.906</v>
      </c>
      <c r="I60" s="5"/>
    </row>
    <row r="61" s="1" customFormat="1" ht="24" customHeight="1" spans="1:9">
      <c r="A61" s="5">
        <v>58</v>
      </c>
      <c r="B61" s="5" t="str">
        <f>"233004"</f>
        <v>233004</v>
      </c>
      <c r="C61" s="5" t="str">
        <f>"20230012121"</f>
        <v>20230012121</v>
      </c>
      <c r="D61" s="6">
        <v>69.6</v>
      </c>
      <c r="E61" s="5" t="s">
        <v>14</v>
      </c>
      <c r="F61" s="7">
        <v>23</v>
      </c>
      <c r="G61" s="13">
        <v>75.28</v>
      </c>
      <c r="H61" s="6">
        <f>D61*0.6+G61*0.4</f>
        <v>71.872</v>
      </c>
      <c r="I61" s="5"/>
    </row>
    <row r="62" s="1" customFormat="1" ht="24" customHeight="1" spans="1:9">
      <c r="A62" s="5">
        <v>59</v>
      </c>
      <c r="B62" s="5" t="str">
        <f>"233004"</f>
        <v>233004</v>
      </c>
      <c r="C62" s="5" t="str">
        <f>"20230011717"</f>
        <v>20230011717</v>
      </c>
      <c r="D62" s="6">
        <v>66.98</v>
      </c>
      <c r="E62" s="5" t="s">
        <v>14</v>
      </c>
      <c r="F62" s="7">
        <v>22</v>
      </c>
      <c r="G62" s="13">
        <v>75.94</v>
      </c>
      <c r="H62" s="6">
        <f>D62*0.6+G62*0.4</f>
        <v>70.564</v>
      </c>
      <c r="I62" s="5"/>
    </row>
    <row r="63" s="1" customFormat="1" ht="24" customHeight="1" spans="1:9">
      <c r="A63" s="5">
        <v>60</v>
      </c>
      <c r="B63" s="5" t="str">
        <f>"233004"</f>
        <v>233004</v>
      </c>
      <c r="C63" s="5" t="str">
        <f>"20230011624"</f>
        <v>20230011624</v>
      </c>
      <c r="D63" s="6">
        <v>68.69</v>
      </c>
      <c r="E63" s="5" t="s">
        <v>14</v>
      </c>
      <c r="F63" s="7">
        <v>25</v>
      </c>
      <c r="G63" s="13">
        <v>72.76</v>
      </c>
      <c r="H63" s="6">
        <f>D63*0.6+G63*0.4</f>
        <v>70.318</v>
      </c>
      <c r="I63" s="5"/>
    </row>
    <row r="64" s="1" customFormat="1" ht="24" customHeight="1" spans="1:9">
      <c r="A64" s="5">
        <v>61</v>
      </c>
      <c r="B64" s="5" t="str">
        <f>"233004"</f>
        <v>233004</v>
      </c>
      <c r="C64" s="5" t="str">
        <f>"20230012114"</f>
        <v>20230012114</v>
      </c>
      <c r="D64" s="6">
        <v>66.61</v>
      </c>
      <c r="E64" s="5" t="s">
        <v>14</v>
      </c>
      <c r="F64" s="7">
        <v>15</v>
      </c>
      <c r="G64" s="13">
        <v>75.32</v>
      </c>
      <c r="H64" s="6">
        <f>D64*0.6+G64*0.4</f>
        <v>70.094</v>
      </c>
      <c r="I64" s="5"/>
    </row>
    <row r="65" s="1" customFormat="1" ht="24" customHeight="1" spans="1:9">
      <c r="A65" s="5">
        <v>62</v>
      </c>
      <c r="B65" s="5" t="str">
        <f>"233004"</f>
        <v>233004</v>
      </c>
      <c r="C65" s="5" t="str">
        <f>"20230011524"</f>
        <v>20230011524</v>
      </c>
      <c r="D65" s="6">
        <v>69.33</v>
      </c>
      <c r="E65" s="5" t="s">
        <v>14</v>
      </c>
      <c r="F65" s="7">
        <v>17</v>
      </c>
      <c r="G65" s="13">
        <v>71.22</v>
      </c>
      <c r="H65" s="6">
        <f>D65*0.6+G65*0.4</f>
        <v>70.086</v>
      </c>
      <c r="I65" s="5"/>
    </row>
    <row r="66" s="1" customFormat="1" ht="24" customHeight="1" spans="1:9">
      <c r="A66" s="5">
        <v>63</v>
      </c>
      <c r="B66" s="5" t="str">
        <f>"233004"</f>
        <v>233004</v>
      </c>
      <c r="C66" s="5" t="str">
        <f>"20230011407"</f>
        <v>20230011407</v>
      </c>
      <c r="D66" s="6">
        <v>67.84</v>
      </c>
      <c r="E66" s="5" t="s">
        <v>14</v>
      </c>
      <c r="F66" s="7">
        <v>19</v>
      </c>
      <c r="G66" s="13">
        <v>72.38</v>
      </c>
      <c r="H66" s="6">
        <f>D66*0.6+G66*0.4</f>
        <v>69.656</v>
      </c>
      <c r="I66" s="5"/>
    </row>
    <row r="67" s="1" customFormat="1" ht="24" customHeight="1" spans="1:9">
      <c r="A67" s="5">
        <v>64</v>
      </c>
      <c r="B67" s="5" t="str">
        <f>"233005"</f>
        <v>233005</v>
      </c>
      <c r="C67" s="5" t="str">
        <f>"20230012209"</f>
        <v>20230012209</v>
      </c>
      <c r="D67" s="6">
        <v>71.96</v>
      </c>
      <c r="E67" s="5" t="s">
        <v>12</v>
      </c>
      <c r="F67" s="7">
        <v>20</v>
      </c>
      <c r="G67" s="12">
        <v>76.58</v>
      </c>
      <c r="H67" s="6">
        <f>D67*0.6+G67*0.4</f>
        <v>73.808</v>
      </c>
      <c r="I67" s="5"/>
    </row>
    <row r="68" s="1" customFormat="1" ht="24" customHeight="1" spans="1:9">
      <c r="A68" s="5">
        <v>65</v>
      </c>
      <c r="B68" s="5" t="str">
        <f>"233005"</f>
        <v>233005</v>
      </c>
      <c r="C68" s="5" t="str">
        <f>"20230012306"</f>
        <v>20230012306</v>
      </c>
      <c r="D68" s="6">
        <v>67.9</v>
      </c>
      <c r="E68" s="5" t="s">
        <v>12</v>
      </c>
      <c r="F68" s="7">
        <v>21</v>
      </c>
      <c r="G68" s="12">
        <v>73.4</v>
      </c>
      <c r="H68" s="6">
        <f>D68*0.6+G68*0.4</f>
        <v>70.1</v>
      </c>
      <c r="I68" s="5"/>
    </row>
    <row r="69" s="1" customFormat="1" ht="24" customHeight="1" spans="1:9">
      <c r="A69" s="5">
        <v>66</v>
      </c>
      <c r="B69" s="5" t="str">
        <f>"233005"</f>
        <v>233005</v>
      </c>
      <c r="C69" s="5" t="str">
        <f>"20230012226"</f>
        <v>20230012226</v>
      </c>
      <c r="D69" s="6">
        <v>66.58</v>
      </c>
      <c r="E69" s="5" t="s">
        <v>12</v>
      </c>
      <c r="F69" s="17">
        <v>22</v>
      </c>
      <c r="G69" s="18">
        <v>75.24</v>
      </c>
      <c r="H69" s="6">
        <f>D69*0.6+G69*0.4</f>
        <v>70.044</v>
      </c>
      <c r="I69" s="21"/>
    </row>
    <row r="70" s="1" customFormat="1" ht="24" customHeight="1" spans="1:9">
      <c r="A70" s="5">
        <v>67</v>
      </c>
      <c r="B70" s="5" t="str">
        <f>"233006"</f>
        <v>233006</v>
      </c>
      <c r="C70" s="5" t="str">
        <f>"20230012320"</f>
        <v>20230012320</v>
      </c>
      <c r="D70" s="6">
        <v>67.86</v>
      </c>
      <c r="E70" s="5" t="s">
        <v>11</v>
      </c>
      <c r="F70" s="7">
        <v>2</v>
      </c>
      <c r="G70" s="6">
        <v>81.6</v>
      </c>
      <c r="H70" s="6">
        <f>D70*0.6+G70*0.4</f>
        <v>73.356</v>
      </c>
      <c r="I70" s="5"/>
    </row>
    <row r="71" s="1" customFormat="1" ht="24" customHeight="1" spans="1:9">
      <c r="A71" s="5">
        <v>68</v>
      </c>
      <c r="B71" s="5" t="str">
        <f>"233006"</f>
        <v>233006</v>
      </c>
      <c r="C71" s="5" t="str">
        <f>"20230012319"</f>
        <v>20230012319</v>
      </c>
      <c r="D71" s="6">
        <v>60.41</v>
      </c>
      <c r="E71" s="5" t="s">
        <v>11</v>
      </c>
      <c r="F71" s="7">
        <v>1</v>
      </c>
      <c r="G71" s="6">
        <v>75.38</v>
      </c>
      <c r="H71" s="6">
        <f>D71*0.6+G71*0.4</f>
        <v>66.398</v>
      </c>
      <c r="I71" s="5"/>
    </row>
    <row r="72" s="1" customFormat="1" ht="24" customHeight="1" spans="1:9">
      <c r="A72" s="5">
        <v>69</v>
      </c>
      <c r="B72" s="5" t="str">
        <f>"233007"</f>
        <v>233007</v>
      </c>
      <c r="C72" s="5" t="str">
        <f>"20230012324"</f>
        <v>20230012324</v>
      </c>
      <c r="D72" s="6">
        <v>60.88</v>
      </c>
      <c r="E72" s="5" t="s">
        <v>15</v>
      </c>
      <c r="F72" s="7">
        <v>1</v>
      </c>
      <c r="G72" s="9">
        <v>71.46</v>
      </c>
      <c r="H72" s="6">
        <f>D72*0.6+G72*0.4</f>
        <v>65.112</v>
      </c>
      <c r="I72" s="5"/>
    </row>
    <row r="73" s="1" customFormat="1" ht="24" customHeight="1" spans="1:9">
      <c r="A73" s="5">
        <v>70</v>
      </c>
      <c r="B73" s="5" t="str">
        <f>"233007"</f>
        <v>233007</v>
      </c>
      <c r="C73" s="5" t="str">
        <f>"20230012321"</f>
        <v>20230012321</v>
      </c>
      <c r="D73" s="6">
        <v>56.64</v>
      </c>
      <c r="E73" s="5" t="s">
        <v>15</v>
      </c>
      <c r="F73" s="7">
        <v>2</v>
      </c>
      <c r="G73" s="9">
        <v>77.34</v>
      </c>
      <c r="H73" s="6">
        <f>D73*0.6+G73*0.4</f>
        <v>64.92</v>
      </c>
      <c r="I73" s="5"/>
    </row>
    <row r="74" s="1" customFormat="1" ht="24" customHeight="1" spans="1:9">
      <c r="A74" s="5">
        <v>71</v>
      </c>
      <c r="B74" s="5" t="str">
        <f>"233008"</f>
        <v>233008</v>
      </c>
      <c r="C74" s="5" t="str">
        <f>"20230012417"</f>
        <v>20230012417</v>
      </c>
      <c r="D74" s="6">
        <v>70.97</v>
      </c>
      <c r="E74" s="5" t="s">
        <v>15</v>
      </c>
      <c r="F74" s="7">
        <v>23</v>
      </c>
      <c r="G74" s="9">
        <v>80.72</v>
      </c>
      <c r="H74" s="6">
        <f>D74*0.6+G74*0.4</f>
        <v>74.87</v>
      </c>
      <c r="I74" s="5"/>
    </row>
    <row r="75" s="1" customFormat="1" ht="24" customHeight="1" spans="1:9">
      <c r="A75" s="5">
        <v>72</v>
      </c>
      <c r="B75" s="5" t="str">
        <f>"233008"</f>
        <v>233008</v>
      </c>
      <c r="C75" s="5" t="str">
        <f>"20230012414"</f>
        <v>20230012414</v>
      </c>
      <c r="D75" s="6">
        <v>70.9</v>
      </c>
      <c r="E75" s="5" t="s">
        <v>15</v>
      </c>
      <c r="F75" s="7">
        <v>20</v>
      </c>
      <c r="G75" s="9">
        <v>78.1</v>
      </c>
      <c r="H75" s="6">
        <f>D75*0.6+G75*0.4</f>
        <v>73.78</v>
      </c>
      <c r="I75" s="5"/>
    </row>
    <row r="76" s="1" customFormat="1" ht="24" customHeight="1" spans="1:9">
      <c r="A76" s="5">
        <v>73</v>
      </c>
      <c r="B76" s="5" t="str">
        <f>"233008"</f>
        <v>233008</v>
      </c>
      <c r="C76" s="5" t="str">
        <f>"20230012328"</f>
        <v>20230012328</v>
      </c>
      <c r="D76" s="6">
        <v>71.06</v>
      </c>
      <c r="E76" s="5" t="s">
        <v>15</v>
      </c>
      <c r="F76" s="7">
        <v>21</v>
      </c>
      <c r="G76" s="9">
        <v>76.88</v>
      </c>
      <c r="H76" s="6">
        <f>D76*0.6+G76*0.4</f>
        <v>73.388</v>
      </c>
      <c r="I76" s="5"/>
    </row>
    <row r="77" s="1" customFormat="1" ht="24" customHeight="1" spans="1:9">
      <c r="A77" s="5">
        <v>74</v>
      </c>
      <c r="B77" s="5" t="str">
        <f>"233008"</f>
        <v>233008</v>
      </c>
      <c r="C77" s="5" t="str">
        <f>"20230012408"</f>
        <v>20230012408</v>
      </c>
      <c r="D77" s="6">
        <v>70.75</v>
      </c>
      <c r="E77" s="5" t="s">
        <v>15</v>
      </c>
      <c r="F77" s="7">
        <v>22</v>
      </c>
      <c r="G77" s="13">
        <v>72.66</v>
      </c>
      <c r="H77" s="6">
        <f>D77*0.6+G77*0.4</f>
        <v>71.514</v>
      </c>
      <c r="I77" s="5"/>
    </row>
    <row r="78" s="1" customFormat="1" ht="24" customHeight="1" spans="1:9">
      <c r="A78" s="5">
        <v>75</v>
      </c>
      <c r="B78" s="5" t="str">
        <f>"233008"</f>
        <v>233008</v>
      </c>
      <c r="C78" s="5" t="str">
        <f>"20230012503"</f>
        <v>20230012503</v>
      </c>
      <c r="D78" s="6">
        <v>64.76</v>
      </c>
      <c r="E78" s="5" t="s">
        <v>15</v>
      </c>
      <c r="F78" s="7">
        <v>24</v>
      </c>
      <c r="G78" s="13">
        <v>77.94</v>
      </c>
      <c r="H78" s="6">
        <f>D78*0.6+G78*0.4</f>
        <v>70.032</v>
      </c>
      <c r="I78" s="15"/>
    </row>
    <row r="79" s="1" customFormat="1" ht="24" customHeight="1" spans="1:9">
      <c r="A79" s="5">
        <v>76</v>
      </c>
      <c r="B79" s="5" t="str">
        <f>"233008"</f>
        <v>233008</v>
      </c>
      <c r="C79" s="5" t="str">
        <f>"20230012508"</f>
        <v>20230012508</v>
      </c>
      <c r="D79" s="6">
        <v>68.7</v>
      </c>
      <c r="E79" s="5" t="s">
        <v>15</v>
      </c>
      <c r="F79" s="7"/>
      <c r="G79" s="13"/>
      <c r="H79" s="6">
        <f>D79*0.6+G79*0.4</f>
        <v>41.22</v>
      </c>
      <c r="I79" s="16" t="s">
        <v>13</v>
      </c>
    </row>
    <row r="80" s="1" customFormat="1" ht="24" customHeight="1" spans="1:9">
      <c r="A80" s="5">
        <v>77</v>
      </c>
      <c r="B80" s="5" t="str">
        <f>"233009"</f>
        <v>233009</v>
      </c>
      <c r="C80" s="5" t="str">
        <f>"20230012512"</f>
        <v>20230012512</v>
      </c>
      <c r="D80" s="6">
        <v>67.23</v>
      </c>
      <c r="E80" s="5" t="s">
        <v>12</v>
      </c>
      <c r="F80" s="7">
        <v>5</v>
      </c>
      <c r="G80" s="12">
        <v>75</v>
      </c>
      <c r="H80" s="6">
        <f>D80*0.6+G80*0.4</f>
        <v>70.338</v>
      </c>
      <c r="I80" s="5"/>
    </row>
    <row r="81" s="1" customFormat="1" ht="24" customHeight="1" spans="1:9">
      <c r="A81" s="5">
        <v>78</v>
      </c>
      <c r="B81" s="5" t="str">
        <f>"233009"</f>
        <v>233009</v>
      </c>
      <c r="C81" s="5" t="str">
        <f>"20230012511"</f>
        <v>20230012511</v>
      </c>
      <c r="D81" s="6">
        <v>65.54</v>
      </c>
      <c r="E81" s="5" t="s">
        <v>12</v>
      </c>
      <c r="F81" s="7">
        <v>4</v>
      </c>
      <c r="G81" s="12">
        <v>74.94</v>
      </c>
      <c r="H81" s="6">
        <f>D81*0.6+G81*0.4</f>
        <v>69.3</v>
      </c>
      <c r="I81" s="5"/>
    </row>
    <row r="82" s="1" customFormat="1" ht="24" customHeight="1" spans="1:9">
      <c r="A82" s="5">
        <v>79</v>
      </c>
      <c r="B82" s="5" t="str">
        <f>"233010"</f>
        <v>233010</v>
      </c>
      <c r="C82" s="5" t="str">
        <f>"20230012529"</f>
        <v>20230012529</v>
      </c>
      <c r="D82" s="6">
        <v>73.84</v>
      </c>
      <c r="E82" s="5" t="s">
        <v>15</v>
      </c>
      <c r="F82" s="7">
        <v>14</v>
      </c>
      <c r="G82" s="13">
        <v>77.86</v>
      </c>
      <c r="H82" s="6">
        <f>D82*0.6+G82*0.4</f>
        <v>75.448</v>
      </c>
      <c r="I82" s="5"/>
    </row>
    <row r="83" s="1" customFormat="1" ht="24" customHeight="1" spans="1:9">
      <c r="A83" s="5">
        <v>80</v>
      </c>
      <c r="B83" s="5" t="str">
        <f>"233010"</f>
        <v>233010</v>
      </c>
      <c r="C83" s="5" t="str">
        <f>"20230012524"</f>
        <v>20230012524</v>
      </c>
      <c r="D83" s="6">
        <v>75.82</v>
      </c>
      <c r="E83" s="5" t="s">
        <v>15</v>
      </c>
      <c r="F83" s="7">
        <v>17</v>
      </c>
      <c r="G83" s="13">
        <v>74.78</v>
      </c>
      <c r="H83" s="6">
        <f>D83*0.6+G83*0.4</f>
        <v>75.404</v>
      </c>
      <c r="I83" s="5"/>
    </row>
    <row r="84" s="1" customFormat="1" ht="24" customHeight="1" spans="1:9">
      <c r="A84" s="5">
        <v>81</v>
      </c>
      <c r="B84" s="5" t="str">
        <f>"233010"</f>
        <v>233010</v>
      </c>
      <c r="C84" s="5" t="str">
        <f>"20230012527"</f>
        <v>20230012527</v>
      </c>
      <c r="D84" s="6">
        <v>71.18</v>
      </c>
      <c r="E84" s="5" t="s">
        <v>15</v>
      </c>
      <c r="F84" s="7">
        <v>16</v>
      </c>
      <c r="G84" s="9">
        <v>74.96</v>
      </c>
      <c r="H84" s="6">
        <f>D84*0.6+G84*0.4</f>
        <v>72.692</v>
      </c>
      <c r="I84" s="5"/>
    </row>
    <row r="85" s="1" customFormat="1" ht="24" customHeight="1" spans="1:9">
      <c r="A85" s="5">
        <v>82</v>
      </c>
      <c r="B85" s="5" t="str">
        <f>"233010"</f>
        <v>233010</v>
      </c>
      <c r="C85" s="5" t="str">
        <f>"20230012607"</f>
        <v>20230012607</v>
      </c>
      <c r="D85" s="6">
        <v>70.47</v>
      </c>
      <c r="E85" s="5" t="s">
        <v>15</v>
      </c>
      <c r="F85" s="19">
        <v>15</v>
      </c>
      <c r="G85" s="20">
        <v>75.06</v>
      </c>
      <c r="H85" s="6">
        <f>D85*0.6+G85*0.4</f>
        <v>72.306</v>
      </c>
      <c r="I85" s="11"/>
    </row>
    <row r="86" s="1" customFormat="1" ht="24" customHeight="1" spans="1:9">
      <c r="A86" s="5">
        <v>83</v>
      </c>
      <c r="B86" s="5" t="str">
        <f>"233010"</f>
        <v>233010</v>
      </c>
      <c r="C86" s="5" t="str">
        <f>"20230012606"</f>
        <v>20230012606</v>
      </c>
      <c r="D86" s="6">
        <v>67.8</v>
      </c>
      <c r="E86" s="5" t="s">
        <v>15</v>
      </c>
      <c r="F86" s="7"/>
      <c r="G86" s="13"/>
      <c r="H86" s="6">
        <f>D86*0.6+G86*0.4</f>
        <v>40.68</v>
      </c>
      <c r="I86" s="16" t="s">
        <v>13</v>
      </c>
    </row>
    <row r="87" s="1" customFormat="1" ht="24" customHeight="1" spans="1:9">
      <c r="A87" s="5">
        <v>84</v>
      </c>
      <c r="B87" s="5" t="str">
        <f>"233011"</f>
        <v>233011</v>
      </c>
      <c r="C87" s="5" t="str">
        <f>"20230012707"</f>
        <v>20230012707</v>
      </c>
      <c r="D87" s="6">
        <v>70.27</v>
      </c>
      <c r="E87" s="5" t="s">
        <v>12</v>
      </c>
      <c r="F87" s="7">
        <v>23</v>
      </c>
      <c r="G87" s="12">
        <v>73.42</v>
      </c>
      <c r="H87" s="6">
        <f>D87*0.6+G87*0.4</f>
        <v>71.53</v>
      </c>
      <c r="I87" s="5"/>
    </row>
    <row r="88" s="1" customFormat="1" ht="24" customHeight="1" spans="1:9">
      <c r="A88" s="5">
        <v>85</v>
      </c>
      <c r="B88" s="21" t="str">
        <f>"233012"</f>
        <v>233012</v>
      </c>
      <c r="C88" s="21" t="str">
        <f>"20230010528"</f>
        <v>20230010528</v>
      </c>
      <c r="D88" s="22">
        <v>79.3</v>
      </c>
      <c r="E88" s="5" t="s">
        <v>14</v>
      </c>
      <c r="F88" s="7">
        <v>10</v>
      </c>
      <c r="G88" s="13">
        <v>77.08</v>
      </c>
      <c r="H88" s="6">
        <f>D88*0.6+G88*0.4</f>
        <v>78.412</v>
      </c>
      <c r="I88" s="5"/>
    </row>
    <row r="89" s="1" customFormat="1" ht="24" customHeight="1" spans="1:9">
      <c r="A89" s="5">
        <v>86</v>
      </c>
      <c r="B89" s="5" t="str">
        <f>"233012"</f>
        <v>233012</v>
      </c>
      <c r="C89" s="5" t="str">
        <f>"20230010614"</f>
        <v>20230010614</v>
      </c>
      <c r="D89" s="6">
        <v>78.2</v>
      </c>
      <c r="E89" s="5" t="s">
        <v>14</v>
      </c>
      <c r="F89" s="7">
        <v>9</v>
      </c>
      <c r="G89" s="13">
        <v>73.24</v>
      </c>
      <c r="H89" s="6">
        <f>D89*0.6+G89*0.4</f>
        <v>76.216</v>
      </c>
      <c r="I89" s="5"/>
    </row>
    <row r="90" s="1" customFormat="1" ht="24" customHeight="1" spans="1:9">
      <c r="A90" s="5">
        <v>87</v>
      </c>
      <c r="B90" s="5" t="str">
        <f>"233012"</f>
        <v>233012</v>
      </c>
      <c r="C90" s="5" t="str">
        <f>"20230010624"</f>
        <v>20230010624</v>
      </c>
      <c r="D90" s="6">
        <v>76.99</v>
      </c>
      <c r="E90" s="5" t="s">
        <v>14</v>
      </c>
      <c r="F90" s="7">
        <v>8</v>
      </c>
      <c r="G90" s="13">
        <v>74.66</v>
      </c>
      <c r="H90" s="12">
        <f>D90*0.6+G90*0.4</f>
        <v>76.058</v>
      </c>
      <c r="I90" s="5"/>
    </row>
    <row r="91" s="1" customFormat="1" ht="24" customHeight="1" spans="1:9">
      <c r="A91" s="5">
        <v>88</v>
      </c>
      <c r="B91" s="5" t="str">
        <f>"233013"</f>
        <v>233013</v>
      </c>
      <c r="C91" s="5" t="str">
        <f>"20230010903"</f>
        <v>20230010903</v>
      </c>
      <c r="D91" s="6">
        <v>80.18</v>
      </c>
      <c r="E91" s="5" t="s">
        <v>14</v>
      </c>
      <c r="F91" s="7">
        <v>12</v>
      </c>
      <c r="G91" s="13">
        <v>78.82</v>
      </c>
      <c r="H91" s="12">
        <f>D91*0.6+G91*0.4</f>
        <v>79.636</v>
      </c>
      <c r="I91" s="5"/>
    </row>
    <row r="92" s="1" customFormat="1" ht="24" customHeight="1" spans="1:9">
      <c r="A92" s="5">
        <v>89</v>
      </c>
      <c r="B92" s="5" t="str">
        <f>"233013"</f>
        <v>233013</v>
      </c>
      <c r="C92" s="5" t="str">
        <f>"20230010901"</f>
        <v>20230010901</v>
      </c>
      <c r="D92" s="6">
        <v>80.18</v>
      </c>
      <c r="E92" s="5" t="s">
        <v>14</v>
      </c>
      <c r="F92" s="7">
        <v>13</v>
      </c>
      <c r="G92" s="13">
        <v>78.66</v>
      </c>
      <c r="H92" s="12">
        <f>D92*0.6+G92*0.4</f>
        <v>79.572</v>
      </c>
      <c r="I92" s="15"/>
    </row>
    <row r="93" s="1" customFormat="1" ht="24" customHeight="1" spans="1:9">
      <c r="A93" s="5">
        <v>90</v>
      </c>
      <c r="B93" s="5" t="str">
        <f>"233013"</f>
        <v>233013</v>
      </c>
      <c r="C93" s="5" t="str">
        <f>"20230010913"</f>
        <v>20230010913</v>
      </c>
      <c r="D93" s="6">
        <v>80.12</v>
      </c>
      <c r="E93" s="5" t="s">
        <v>14</v>
      </c>
      <c r="F93" s="7">
        <v>11</v>
      </c>
      <c r="G93" s="13">
        <v>76.98</v>
      </c>
      <c r="H93" s="12">
        <f>D93*0.6+G93*0.4</f>
        <v>78.864</v>
      </c>
      <c r="I93" s="5"/>
    </row>
    <row r="94" s="1" customFormat="1" ht="24" customHeight="1" spans="1:9">
      <c r="A94" s="5">
        <v>91</v>
      </c>
      <c r="B94" s="10">
        <v>233014</v>
      </c>
      <c r="C94" s="5" t="s">
        <v>16</v>
      </c>
      <c r="D94" s="5"/>
      <c r="E94" s="5" t="s">
        <v>15</v>
      </c>
      <c r="F94" s="7">
        <v>18</v>
      </c>
      <c r="G94" s="5">
        <v>79.14</v>
      </c>
      <c r="H94" s="5">
        <v>79.14</v>
      </c>
      <c r="I94" s="5"/>
    </row>
    <row r="95" s="1" customFormat="1" ht="24" customHeight="1" spans="1:9">
      <c r="A95" s="5">
        <v>92</v>
      </c>
      <c r="B95" s="10">
        <v>233014</v>
      </c>
      <c r="C95" s="5" t="s">
        <v>16</v>
      </c>
      <c r="D95" s="5"/>
      <c r="E95" s="5" t="s">
        <v>15</v>
      </c>
      <c r="F95" s="7">
        <v>19</v>
      </c>
      <c r="G95" s="5">
        <v>76.06</v>
      </c>
      <c r="H95" s="5">
        <v>76.06</v>
      </c>
      <c r="I95" s="5"/>
    </row>
    <row r="96" s="1" customFormat="1" ht="24" customHeight="1" spans="1:9">
      <c r="A96" s="5">
        <v>93</v>
      </c>
      <c r="B96" s="10">
        <v>233015</v>
      </c>
      <c r="C96" s="5" t="s">
        <v>16</v>
      </c>
      <c r="D96" s="5"/>
      <c r="E96" s="5" t="s">
        <v>12</v>
      </c>
      <c r="F96" s="7">
        <v>27</v>
      </c>
      <c r="G96" s="5">
        <v>73.8</v>
      </c>
      <c r="H96" s="5">
        <v>73.8</v>
      </c>
      <c r="I96" s="5"/>
    </row>
    <row r="97" s="1" customFormat="1" ht="24" customHeight="1" spans="1:9">
      <c r="A97" s="5">
        <v>94</v>
      </c>
      <c r="B97" s="10">
        <v>233016</v>
      </c>
      <c r="C97" s="5" t="s">
        <v>16</v>
      </c>
      <c r="D97" s="5"/>
      <c r="E97" s="5" t="s">
        <v>11</v>
      </c>
      <c r="F97" s="7">
        <v>14</v>
      </c>
      <c r="G97" s="5">
        <v>78.02</v>
      </c>
      <c r="H97" s="5">
        <v>78.02</v>
      </c>
      <c r="I97" s="5"/>
    </row>
    <row r="98" s="1" customFormat="1" ht="24" customHeight="1" spans="1:9">
      <c r="A98" s="5">
        <v>95</v>
      </c>
      <c r="B98" s="10">
        <v>233016</v>
      </c>
      <c r="C98" s="5" t="s">
        <v>16</v>
      </c>
      <c r="D98" s="5"/>
      <c r="E98" s="5" t="s">
        <v>11</v>
      </c>
      <c r="F98" s="7">
        <v>15</v>
      </c>
      <c r="G98" s="5">
        <v>76.98</v>
      </c>
      <c r="H98" s="5">
        <v>76.98</v>
      </c>
      <c r="I98" s="5"/>
    </row>
    <row r="99" s="1" customFormat="1" ht="24" customHeight="1" spans="1:9">
      <c r="A99" s="5">
        <v>96</v>
      </c>
      <c r="B99" s="10">
        <v>233017</v>
      </c>
      <c r="C99" s="5" t="s">
        <v>16</v>
      </c>
      <c r="D99" s="5"/>
      <c r="E99" s="5" t="s">
        <v>11</v>
      </c>
      <c r="F99" s="7">
        <v>13</v>
      </c>
      <c r="G99" s="5">
        <v>80.3</v>
      </c>
      <c r="H99" s="5">
        <v>80.3</v>
      </c>
      <c r="I99" s="5"/>
    </row>
    <row r="100" s="1" customFormat="1" ht="24" customHeight="1" spans="1:9">
      <c r="A100" s="5">
        <v>97</v>
      </c>
      <c r="B100" s="10">
        <v>233017</v>
      </c>
      <c r="C100" s="5" t="s">
        <v>16</v>
      </c>
      <c r="D100" s="5"/>
      <c r="E100" s="5" t="s">
        <v>11</v>
      </c>
      <c r="F100" s="7">
        <v>10</v>
      </c>
      <c r="G100" s="5">
        <v>78.62</v>
      </c>
      <c r="H100" s="5">
        <v>78.62</v>
      </c>
      <c r="I100" s="5"/>
    </row>
    <row r="101" s="1" customFormat="1" ht="24" customHeight="1" spans="1:9">
      <c r="A101" s="5">
        <v>98</v>
      </c>
      <c r="B101" s="10">
        <v>233017</v>
      </c>
      <c r="C101" s="5" t="s">
        <v>16</v>
      </c>
      <c r="D101" s="5"/>
      <c r="E101" s="5" t="s">
        <v>11</v>
      </c>
      <c r="F101" s="7">
        <v>11</v>
      </c>
      <c r="G101" s="5">
        <v>76</v>
      </c>
      <c r="H101" s="5">
        <v>76</v>
      </c>
      <c r="I101" s="5"/>
    </row>
    <row r="102" s="1" customFormat="1" ht="24" customHeight="1" spans="1:9">
      <c r="A102" s="5">
        <v>99</v>
      </c>
      <c r="B102" s="10">
        <v>233017</v>
      </c>
      <c r="C102" s="5" t="s">
        <v>16</v>
      </c>
      <c r="D102" s="5"/>
      <c r="E102" s="5" t="s">
        <v>11</v>
      </c>
      <c r="F102" s="7">
        <v>12</v>
      </c>
      <c r="G102" s="5">
        <v>75.04</v>
      </c>
      <c r="H102" s="5">
        <v>75.04</v>
      </c>
      <c r="I102" s="5"/>
    </row>
    <row r="103" s="1" customFormat="1" ht="24" customHeight="1" spans="1:9">
      <c r="A103" s="5">
        <v>100</v>
      </c>
      <c r="B103" s="5" t="str">
        <f>"233018"</f>
        <v>233018</v>
      </c>
      <c r="C103" s="5" t="str">
        <f>"20230012710"</f>
        <v>20230012710</v>
      </c>
      <c r="D103" s="6">
        <v>68.25</v>
      </c>
      <c r="E103" s="5" t="s">
        <v>14</v>
      </c>
      <c r="F103" s="7">
        <v>14</v>
      </c>
      <c r="G103" s="13">
        <v>69.72</v>
      </c>
      <c r="H103" s="12">
        <f>D103*0.6+G103*0.4</f>
        <v>68.838</v>
      </c>
      <c r="I103" s="5"/>
    </row>
    <row r="104" s="1" customFormat="1" ht="24" customHeight="1" spans="1:9">
      <c r="A104" s="5">
        <v>101</v>
      </c>
      <c r="B104" s="5" t="str">
        <f>"233019"</f>
        <v>233019</v>
      </c>
      <c r="C104" s="5" t="str">
        <f>"20230012714"</f>
        <v>20230012714</v>
      </c>
      <c r="D104" s="6">
        <v>59.68</v>
      </c>
      <c r="E104" s="5" t="s">
        <v>11</v>
      </c>
      <c r="F104" s="7">
        <v>3</v>
      </c>
      <c r="G104" s="12">
        <v>77.36</v>
      </c>
      <c r="H104" s="12">
        <f>D104*0.6+G104*0.4</f>
        <v>66.752</v>
      </c>
      <c r="I104" s="5"/>
    </row>
    <row r="105" s="1" customFormat="1" ht="24" customHeight="1" spans="1:9">
      <c r="A105" s="5">
        <v>102</v>
      </c>
      <c r="B105" s="5" t="str">
        <f>"233020"</f>
        <v>233020</v>
      </c>
      <c r="C105" s="5" t="str">
        <f>"20230012715"</f>
        <v>20230012715</v>
      </c>
      <c r="D105" s="6">
        <v>64.17</v>
      </c>
      <c r="E105" s="5" t="s">
        <v>11</v>
      </c>
      <c r="F105" s="7">
        <v>5</v>
      </c>
      <c r="G105" s="12">
        <v>81.98</v>
      </c>
      <c r="H105" s="12">
        <f>D105*0.6+G105*0.4</f>
        <v>71.294</v>
      </c>
      <c r="I105" s="15"/>
    </row>
    <row r="106" s="1" customFormat="1" ht="24" customHeight="1" spans="1:9">
      <c r="A106" s="5">
        <v>103</v>
      </c>
      <c r="B106" s="5" t="str">
        <f>"233020"</f>
        <v>233020</v>
      </c>
      <c r="C106" s="5" t="str">
        <f>"20230012719"</f>
        <v>20230012719</v>
      </c>
      <c r="D106" s="6">
        <v>62.08</v>
      </c>
      <c r="E106" s="5" t="s">
        <v>11</v>
      </c>
      <c r="F106" s="7">
        <v>8</v>
      </c>
      <c r="G106" s="12">
        <v>82.9</v>
      </c>
      <c r="H106" s="12">
        <f>D106*0.6+G106*0.4</f>
        <v>70.408</v>
      </c>
      <c r="I106" s="5"/>
    </row>
    <row r="107" s="1" customFormat="1" ht="24" customHeight="1" spans="1:9">
      <c r="A107" s="5">
        <v>104</v>
      </c>
      <c r="B107" s="5" t="str">
        <f>"233020"</f>
        <v>233020</v>
      </c>
      <c r="C107" s="5" t="str">
        <f>"20230012718"</f>
        <v>20230012718</v>
      </c>
      <c r="D107" s="6">
        <v>61.43</v>
      </c>
      <c r="E107" s="5" t="s">
        <v>11</v>
      </c>
      <c r="F107" s="7">
        <v>4</v>
      </c>
      <c r="G107" s="12">
        <v>82.18</v>
      </c>
      <c r="H107" s="12">
        <f>D107*0.6+G107*0.4</f>
        <v>69.73</v>
      </c>
      <c r="I107" s="15"/>
    </row>
    <row r="108" s="1" customFormat="1" ht="24" customHeight="1" spans="1:9">
      <c r="A108" s="5">
        <v>105</v>
      </c>
      <c r="B108" s="5" t="str">
        <f>"233020"</f>
        <v>233020</v>
      </c>
      <c r="C108" s="5" t="str">
        <f>"20230012723"</f>
        <v>20230012723</v>
      </c>
      <c r="D108" s="6">
        <v>61.48</v>
      </c>
      <c r="E108" s="5" t="s">
        <v>11</v>
      </c>
      <c r="F108" s="7">
        <v>7</v>
      </c>
      <c r="G108" s="12">
        <v>77.02</v>
      </c>
      <c r="H108" s="12">
        <f>D108*0.6+G108*0.4</f>
        <v>67.696</v>
      </c>
      <c r="I108" s="15"/>
    </row>
    <row r="109" s="1" customFormat="1" ht="24" customHeight="1" spans="1:9">
      <c r="A109" s="5">
        <v>106</v>
      </c>
      <c r="B109" s="5" t="str">
        <f>"233020"</f>
        <v>233020</v>
      </c>
      <c r="C109" s="5" t="str">
        <f>"20230012722"</f>
        <v>20230012722</v>
      </c>
      <c r="D109" s="6">
        <v>59.76</v>
      </c>
      <c r="E109" s="5" t="s">
        <v>11</v>
      </c>
      <c r="F109" s="7">
        <v>6</v>
      </c>
      <c r="G109" s="12">
        <v>76.52</v>
      </c>
      <c r="H109" s="12">
        <f>D109*0.6+G109*0.4</f>
        <v>66.464</v>
      </c>
      <c r="I109" s="15"/>
    </row>
    <row r="110" s="1" customFormat="1" ht="24" customHeight="1" spans="1:9">
      <c r="A110" s="5">
        <v>107</v>
      </c>
      <c r="B110" s="5" t="str">
        <f>"233020"</f>
        <v>233020</v>
      </c>
      <c r="C110" s="5" t="str">
        <f>"20230012720"</f>
        <v>20230012720</v>
      </c>
      <c r="D110" s="6">
        <v>58.35</v>
      </c>
      <c r="E110" s="5" t="s">
        <v>11</v>
      </c>
      <c r="F110" s="7">
        <v>9</v>
      </c>
      <c r="G110" s="12">
        <v>77.48</v>
      </c>
      <c r="H110" s="12">
        <f>D110*0.6+G110*0.4</f>
        <v>66.002</v>
      </c>
      <c r="I110" s="15"/>
    </row>
    <row r="111" s="1" customFormat="1" ht="24" customHeight="1" spans="1:9">
      <c r="A111" s="5">
        <v>108</v>
      </c>
      <c r="B111" s="5" t="str">
        <f>"233021"</f>
        <v>233021</v>
      </c>
      <c r="C111" s="5" t="str">
        <f>"20230012725"</f>
        <v>20230012725</v>
      </c>
      <c r="D111" s="6">
        <v>71.85</v>
      </c>
      <c r="E111" s="5" t="s">
        <v>14</v>
      </c>
      <c r="F111" s="7">
        <v>7</v>
      </c>
      <c r="G111" s="13">
        <v>73.12</v>
      </c>
      <c r="H111" s="12">
        <f>D111*0.6+G111*0.4</f>
        <v>72.358</v>
      </c>
      <c r="I111" s="5"/>
    </row>
    <row r="112" s="1" customFormat="1" ht="24" customHeight="1" spans="1:9">
      <c r="A112" s="5">
        <v>109</v>
      </c>
      <c r="B112" s="5" t="str">
        <f>"233022"</f>
        <v>233022</v>
      </c>
      <c r="C112" s="5" t="str">
        <f>"20230012729"</f>
        <v>20230012729</v>
      </c>
      <c r="D112" s="6">
        <v>59.82</v>
      </c>
      <c r="E112" s="5" t="s">
        <v>15</v>
      </c>
      <c r="F112" s="7">
        <v>9</v>
      </c>
      <c r="G112" s="9">
        <v>71.68</v>
      </c>
      <c r="H112" s="6">
        <f>D112*0.6+G112*0.4</f>
        <v>64.564</v>
      </c>
      <c r="I112" s="15"/>
    </row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</sheetData>
  <sortState ref="3:111">
    <sortCondition ref="A3:A111"/>
  </sortState>
  <mergeCells count="1">
    <mergeCell ref="A2:I2"/>
  </mergeCell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x*y=712</cp:lastModifiedBy>
  <dcterms:created xsi:type="dcterms:W3CDTF">2023-06-12T02:27:00Z</dcterms:created>
  <dcterms:modified xsi:type="dcterms:W3CDTF">2023-06-25T01:32:28Z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