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<sst xmlns="http://schemas.openxmlformats.org/spreadsheetml/2006/main" count="15" uniqueCount="10">
  <si>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附件：</t>
  </si>
  <si>
    <t>怀远县2025年村和社区后备干部招聘面试成绩和总成绩</t>
  </si>
  <si>
    <t>序号</t>
  </si>
  <si>
    <t>职位代码</t>
  </si>
  <si>
    <t>准考证号</t>
  </si>
  <si>
    <t>笔试成绩</t>
  </si>
  <si>
    <t>面试成绩</t>
  </si>
  <si>
    <t>总成绩</t>
  </si>
  <si>
    <t>备注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</si>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</sst>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大标宋简体"/>
      <charset val="134"/>
    </font>
    <font>
      <b/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tabSelected="1" workbookViewId="0">
      <selection activeCell="K12" sqref="K12"/>
    </sheetView>
  </sheetViews>
  <sheetFormatPr defaultColWidth="9" defaultRowHeight="13.5" outlineLevelCol="6"/>
  <cols>
    <col min="1" max="1" width="7.375" style="1" customWidth="1"/>
    <col min="2" max="2" width="13.625" style="1" customWidth="1"/>
    <col min="3" max="3" width="15.125" style="1" customWidth="1"/>
    <col min="4" max="5" width="13.75" style="1" customWidth="1"/>
    <col min="6" max="6" width="11.25" style="1" customWidth="1"/>
    <col min="7" max="7" width="9.75" style="1" customWidth="1"/>
    <col min="8" max="16384" width="9" style="1"/>
  </cols>
  <sheetData>
    <row r="1" ht="20" customHeight="1" spans="1:1">
      <c r="A1" s="1" t="s">
        <v>0</v>
      </c>
    </row>
    <row r="2" ht="21" customHeight="1" spans="1:7">
      <c r="A2" s="2" t="s">
        <v>1</v>
      </c>
      <c r="B2" s="3"/>
      <c r="C2" s="3"/>
      <c r="D2" s="3"/>
      <c r="E2" s="3"/>
      <c r="F2" s="3"/>
      <c r="G2" s="3"/>
    </row>
    <row r="3" ht="2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5" customHeight="1" spans="1:7">
      <c r="A4" s="5">
        <v>1</v>
      </c>
      <c r="B4" s="5" t="str">
        <f t="shared" ref="B4:B16" si="0">"202501"</f>
        <v>202501</v>
      </c>
      <c r="C4" s="5" t="str">
        <f>"2509200229"</f>
        <v>2509200229</v>
      </c>
      <c r="D4" s="5">
        <v>70</v>
      </c>
      <c r="E4" s="5">
        <v>87.28</v>
      </c>
      <c r="F4" s="6">
        <f t="shared" ref="F4:F52" si="1">D4*0.5+E4*0.5</f>
        <v>78.64</v>
      </c>
      <c r="G4" s="7"/>
    </row>
    <row r="5" ht="15" customHeight="1" spans="1:7">
      <c r="A5" s="5">
        <v>2</v>
      </c>
      <c r="B5" s="5" t="str">
        <f t="shared" si="0"/>
        <v>202501</v>
      </c>
      <c r="C5" s="5" t="str">
        <f>"2509200220"</f>
        <v>2509200220</v>
      </c>
      <c r="D5" s="5">
        <v>69</v>
      </c>
      <c r="E5" s="5">
        <v>87.1</v>
      </c>
      <c r="F5" s="6">
        <f t="shared" si="1"/>
        <v>78.05</v>
      </c>
      <c r="G5" s="7"/>
    </row>
    <row r="6" ht="15" customHeight="1" spans="1:7">
      <c r="A6" s="5">
        <v>3</v>
      </c>
      <c r="B6" s="5" t="str">
        <f t="shared" si="0"/>
        <v>202501</v>
      </c>
      <c r="C6" s="5" t="str">
        <f>"2509200221"</f>
        <v>2509200221</v>
      </c>
      <c r="D6" s="5">
        <v>67</v>
      </c>
      <c r="E6" s="5">
        <v>89.08</v>
      </c>
      <c r="F6" s="6">
        <f t="shared" si="1"/>
        <v>78.04</v>
      </c>
      <c r="G6" s="7"/>
    </row>
    <row r="7" ht="15" customHeight="1" spans="1:7">
      <c r="A7" s="5">
        <v>4</v>
      </c>
      <c r="B7" s="5" t="str">
        <f t="shared" si="0"/>
        <v>202501</v>
      </c>
      <c r="C7" s="5" t="str">
        <f>"2509200301"</f>
        <v>2509200301</v>
      </c>
      <c r="D7" s="5">
        <v>65.5</v>
      </c>
      <c r="E7" s="5">
        <v>88.2</v>
      </c>
      <c r="F7" s="6">
        <f t="shared" si="1"/>
        <v>76.85</v>
      </c>
      <c r="G7" s="7"/>
    </row>
    <row r="8" ht="15" customHeight="1" spans="1:7">
      <c r="A8" s="5">
        <v>5</v>
      </c>
      <c r="B8" s="5" t="str">
        <f t="shared" si="0"/>
        <v>202501</v>
      </c>
      <c r="C8" s="5" t="str">
        <f>"2509200106"</f>
        <v>2509200106</v>
      </c>
      <c r="D8" s="5">
        <v>68.5</v>
      </c>
      <c r="E8" s="5">
        <v>84.72</v>
      </c>
      <c r="F8" s="6">
        <f t="shared" si="1"/>
        <v>76.61</v>
      </c>
      <c r="G8" s="7"/>
    </row>
    <row r="9" ht="15" customHeight="1" spans="1:7">
      <c r="A9" s="5">
        <v>6</v>
      </c>
      <c r="B9" s="5" t="str">
        <f t="shared" si="0"/>
        <v>202501</v>
      </c>
      <c r="C9" s="5" t="str">
        <f>"2509200125"</f>
        <v>2509200125</v>
      </c>
      <c r="D9" s="5">
        <v>72.5</v>
      </c>
      <c r="E9" s="5">
        <v>80.46</v>
      </c>
      <c r="F9" s="6">
        <f t="shared" si="1"/>
        <v>76.48</v>
      </c>
      <c r="G9" s="7"/>
    </row>
    <row r="10" ht="15" customHeight="1" spans="1:7">
      <c r="A10" s="5">
        <v>7</v>
      </c>
      <c r="B10" s="5" t="str">
        <f t="shared" si="0"/>
        <v>202501</v>
      </c>
      <c r="C10" s="5" t="str">
        <f>"2509200112"</f>
        <v>2509200112</v>
      </c>
      <c r="D10" s="5">
        <v>66.5</v>
      </c>
      <c r="E10" s="5">
        <v>86.44</v>
      </c>
      <c r="F10" s="5">
        <f t="shared" si="1"/>
        <v>76.47</v>
      </c>
      <c r="G10" s="7"/>
    </row>
    <row r="11" ht="15" customHeight="1" spans="1:7">
      <c r="A11" s="5">
        <v>8</v>
      </c>
      <c r="B11" s="5" t="str">
        <f t="shared" si="0"/>
        <v>202501</v>
      </c>
      <c r="C11" s="5" t="str">
        <f>"2509200219"</f>
        <v>2509200219</v>
      </c>
      <c r="D11" s="5">
        <v>69</v>
      </c>
      <c r="E11" s="5">
        <v>82.88</v>
      </c>
      <c r="F11" s="5">
        <f t="shared" si="1"/>
        <v>75.94</v>
      </c>
      <c r="G11" s="7"/>
    </row>
    <row r="12" ht="15" customHeight="1" spans="1:7">
      <c r="A12" s="5">
        <v>9</v>
      </c>
      <c r="B12" s="5" t="str">
        <f t="shared" si="0"/>
        <v>202501</v>
      </c>
      <c r="C12" s="5" t="str">
        <f>"2509200119"</f>
        <v>2509200119</v>
      </c>
      <c r="D12" s="5">
        <v>69</v>
      </c>
      <c r="E12" s="5">
        <v>82.42</v>
      </c>
      <c r="F12" s="5">
        <f t="shared" si="1"/>
        <v>75.71</v>
      </c>
      <c r="G12" s="7"/>
    </row>
    <row r="13" ht="15" customHeight="1" spans="1:7">
      <c r="A13" s="5">
        <v>10</v>
      </c>
      <c r="B13" s="5" t="str">
        <f t="shared" si="0"/>
        <v>202501</v>
      </c>
      <c r="C13" s="5" t="str">
        <f>"2509200306"</f>
        <v>2509200306</v>
      </c>
      <c r="D13" s="5">
        <v>68</v>
      </c>
      <c r="E13" s="5">
        <v>82.04</v>
      </c>
      <c r="F13" s="5">
        <f t="shared" si="1"/>
        <v>75.02</v>
      </c>
      <c r="G13" s="7"/>
    </row>
    <row r="14" ht="15" customHeight="1" spans="1:7">
      <c r="A14" s="5">
        <v>11</v>
      </c>
      <c r="B14" s="5" t="str">
        <f t="shared" si="0"/>
        <v>202501</v>
      </c>
      <c r="C14" s="5" t="str">
        <f>"2509200121"</f>
        <v>2509200121</v>
      </c>
      <c r="D14" s="5">
        <v>64</v>
      </c>
      <c r="E14" s="5">
        <v>85.66</v>
      </c>
      <c r="F14" s="5">
        <f t="shared" si="1"/>
        <v>74.83</v>
      </c>
      <c r="G14" s="7"/>
    </row>
    <row r="15" ht="15" customHeight="1" spans="1:7">
      <c r="A15" s="5">
        <v>12</v>
      </c>
      <c r="B15" s="5" t="str">
        <f t="shared" si="0"/>
        <v>202501</v>
      </c>
      <c r="C15" s="5" t="str">
        <f>"2509200222"</f>
        <v>2509200222</v>
      </c>
      <c r="D15" s="5">
        <v>64</v>
      </c>
      <c r="E15" s="5">
        <v>84.58</v>
      </c>
      <c r="F15" s="5">
        <f t="shared" si="1"/>
        <v>74.29</v>
      </c>
      <c r="G15" s="7"/>
    </row>
    <row r="16" ht="15" customHeight="1" spans="1:7">
      <c r="A16" s="5">
        <v>13</v>
      </c>
      <c r="B16" s="5" t="str">
        <f t="shared" si="0"/>
        <v>202501</v>
      </c>
      <c r="C16" s="5" t="str">
        <f>"2509200316"</f>
        <v>2509200316</v>
      </c>
      <c r="D16" s="5">
        <v>65.5</v>
      </c>
      <c r="E16" s="5">
        <v>79.94</v>
      </c>
      <c r="F16" s="5">
        <f t="shared" si="1"/>
        <v>72.72</v>
      </c>
      <c r="G16" s="7"/>
    </row>
    <row r="17" ht="15" customHeight="1" spans="1:7">
      <c r="A17" s="5">
        <v>14</v>
      </c>
      <c r="B17" s="5" t="str">
        <f t="shared" ref="B17:B30" si="2">"202502"</f>
        <v>202502</v>
      </c>
      <c r="C17" s="5" t="str">
        <f>"2509201020"</f>
        <v>2509201020</v>
      </c>
      <c r="D17" s="5">
        <v>73.5</v>
      </c>
      <c r="E17" s="5">
        <v>82.82</v>
      </c>
      <c r="F17" s="6">
        <f t="shared" si="1"/>
        <v>78.16</v>
      </c>
      <c r="G17" s="7"/>
    </row>
    <row r="18" ht="15" customHeight="1" spans="1:7">
      <c r="A18" s="5">
        <v>15</v>
      </c>
      <c r="B18" s="5" t="str">
        <f t="shared" si="2"/>
        <v>202502</v>
      </c>
      <c r="C18" s="5" t="str">
        <f>"2509201014"</f>
        <v>2509201014</v>
      </c>
      <c r="D18" s="5">
        <v>67</v>
      </c>
      <c r="E18" s="5">
        <v>85.82</v>
      </c>
      <c r="F18" s="6">
        <f t="shared" si="1"/>
        <v>76.41</v>
      </c>
      <c r="G18" s="7"/>
    </row>
    <row r="19" ht="15" customHeight="1" spans="1:7">
      <c r="A19" s="5">
        <v>16</v>
      </c>
      <c r="B19" s="5" t="str">
        <f t="shared" si="2"/>
        <v>202502</v>
      </c>
      <c r="C19" s="5" t="str">
        <f>"2509200413"</f>
        <v>2509200413</v>
      </c>
      <c r="D19" s="5">
        <v>65.5</v>
      </c>
      <c r="E19" s="5">
        <v>84.6</v>
      </c>
      <c r="F19" s="6">
        <f t="shared" si="1"/>
        <v>75.05</v>
      </c>
      <c r="G19" s="7"/>
    </row>
    <row r="20" ht="15" customHeight="1" spans="1:7">
      <c r="A20" s="5">
        <v>17</v>
      </c>
      <c r="B20" s="5" t="str">
        <f t="shared" si="2"/>
        <v>202502</v>
      </c>
      <c r="C20" s="5" t="str">
        <f>"2509200604"</f>
        <v>2509200604</v>
      </c>
      <c r="D20" s="5">
        <v>65.5</v>
      </c>
      <c r="E20" s="5">
        <v>84.24</v>
      </c>
      <c r="F20" s="6">
        <f t="shared" si="1"/>
        <v>74.87</v>
      </c>
      <c r="G20" s="7"/>
    </row>
    <row r="21" ht="15" customHeight="1" spans="1:7">
      <c r="A21" s="5">
        <v>18</v>
      </c>
      <c r="B21" s="5" t="str">
        <f t="shared" si="2"/>
        <v>202502</v>
      </c>
      <c r="C21" s="5" t="str">
        <f>"2509200516"</f>
        <v>2509200516</v>
      </c>
      <c r="D21" s="5">
        <v>66.5</v>
      </c>
      <c r="E21" s="5">
        <v>83.08</v>
      </c>
      <c r="F21" s="6">
        <f t="shared" si="1"/>
        <v>74.79</v>
      </c>
      <c r="G21" s="7"/>
    </row>
    <row r="22" ht="15" customHeight="1" spans="1:7">
      <c r="A22" s="5">
        <v>19</v>
      </c>
      <c r="B22" s="5" t="str">
        <f t="shared" si="2"/>
        <v>202502</v>
      </c>
      <c r="C22" s="5" t="str">
        <f>"2509200915"</f>
        <v>2509200915</v>
      </c>
      <c r="D22" s="5">
        <v>65</v>
      </c>
      <c r="E22" s="5">
        <v>83.5</v>
      </c>
      <c r="F22" s="6">
        <f t="shared" si="1"/>
        <v>74.25</v>
      </c>
      <c r="G22" s="7"/>
    </row>
    <row r="23" ht="15" customHeight="1" spans="1:7">
      <c r="A23" s="5">
        <v>20</v>
      </c>
      <c r="B23" s="5" t="str">
        <f t="shared" si="2"/>
        <v>202502</v>
      </c>
      <c r="C23" s="5" t="str">
        <f>"2509200615"</f>
        <v>2509200615</v>
      </c>
      <c r="D23" s="5">
        <v>67.5</v>
      </c>
      <c r="E23" s="5">
        <v>79.3</v>
      </c>
      <c r="F23" s="5">
        <f t="shared" si="1"/>
        <v>73.4</v>
      </c>
      <c r="G23" s="7"/>
    </row>
    <row r="24" ht="15" customHeight="1" spans="1:7">
      <c r="A24" s="5">
        <v>21</v>
      </c>
      <c r="B24" s="5" t="str">
        <f t="shared" si="2"/>
        <v>202502</v>
      </c>
      <c r="C24" s="5" t="str">
        <f>"2509200712"</f>
        <v>2509200712</v>
      </c>
      <c r="D24" s="5">
        <v>66.5</v>
      </c>
      <c r="E24" s="5">
        <v>79.94</v>
      </c>
      <c r="F24" s="5">
        <f t="shared" si="1"/>
        <v>73.22</v>
      </c>
      <c r="G24" s="7"/>
    </row>
    <row r="25" ht="15" customHeight="1" spans="1:7">
      <c r="A25" s="5">
        <v>22</v>
      </c>
      <c r="B25" s="5" t="str">
        <f t="shared" si="2"/>
        <v>202502</v>
      </c>
      <c r="C25" s="5" t="str">
        <f>"2509200505"</f>
        <v>2509200505</v>
      </c>
      <c r="D25" s="5">
        <v>67</v>
      </c>
      <c r="E25" s="5">
        <v>78.98</v>
      </c>
      <c r="F25" s="5">
        <f t="shared" si="1"/>
        <v>72.99</v>
      </c>
      <c r="G25" s="7"/>
    </row>
    <row r="26" ht="15" customHeight="1" spans="1:7">
      <c r="A26" s="5">
        <v>23</v>
      </c>
      <c r="B26" s="5" t="str">
        <f t="shared" si="2"/>
        <v>202502</v>
      </c>
      <c r="C26" s="5" t="str">
        <f>"2509200710"</f>
        <v>2509200710</v>
      </c>
      <c r="D26" s="5">
        <v>65.5</v>
      </c>
      <c r="E26" s="5">
        <v>80.48</v>
      </c>
      <c r="F26" s="5">
        <f t="shared" si="1"/>
        <v>72.99</v>
      </c>
      <c r="G26" s="7"/>
    </row>
    <row r="27" ht="15" customHeight="1" spans="1:7">
      <c r="A27" s="5">
        <v>24</v>
      </c>
      <c r="B27" s="5" t="str">
        <f t="shared" si="2"/>
        <v>202502</v>
      </c>
      <c r="C27" s="5" t="str">
        <f>"2509201017"</f>
        <v>2509201017</v>
      </c>
      <c r="D27" s="5">
        <v>66.5</v>
      </c>
      <c r="E27" s="5">
        <v>78.64</v>
      </c>
      <c r="F27" s="5">
        <f t="shared" si="1"/>
        <v>72.57</v>
      </c>
      <c r="G27" s="7"/>
    </row>
    <row r="28" ht="15" customHeight="1" spans="1:7">
      <c r="A28" s="5">
        <v>25</v>
      </c>
      <c r="B28" s="5" t="str">
        <f t="shared" si="2"/>
        <v>202502</v>
      </c>
      <c r="C28" s="5" t="str">
        <f>"2509200616"</f>
        <v>2509200616</v>
      </c>
      <c r="D28" s="5">
        <v>65</v>
      </c>
      <c r="E28" s="5">
        <v>79.62</v>
      </c>
      <c r="F28" s="5">
        <f t="shared" si="1"/>
        <v>72.31</v>
      </c>
      <c r="G28" s="7"/>
    </row>
    <row r="29" ht="15" customHeight="1" spans="1:7">
      <c r="A29" s="5">
        <v>26</v>
      </c>
      <c r="B29" s="5" t="str">
        <f t="shared" si="2"/>
        <v>202502</v>
      </c>
      <c r="C29" s="5" t="str">
        <f>"2509201203"</f>
        <v>2509201203</v>
      </c>
      <c r="D29" s="5">
        <v>65</v>
      </c>
      <c r="E29" s="5">
        <v>78.92</v>
      </c>
      <c r="F29" s="5">
        <f t="shared" si="1"/>
        <v>71.96</v>
      </c>
      <c r="G29" s="7"/>
    </row>
    <row r="30" ht="15" customHeight="1" spans="1:7">
      <c r="A30" s="5">
        <v>27</v>
      </c>
      <c r="B30" s="5" t="str">
        <f t="shared" si="2"/>
        <v>202502</v>
      </c>
      <c r="C30" s="5" t="str">
        <f>"2509200730"</f>
        <v>2509200730</v>
      </c>
      <c r="D30" s="5">
        <v>65</v>
      </c>
      <c r="E30" s="5">
        <v>77.82</v>
      </c>
      <c r="F30" s="5">
        <f t="shared" si="1"/>
        <v>71.41</v>
      </c>
      <c r="G30" s="7"/>
    </row>
    <row r="31" ht="15" customHeight="1" spans="1:7">
      <c r="A31" s="5">
        <v>28</v>
      </c>
      <c r="B31" s="5" t="str">
        <f>"202503"</f>
        <v>202503</v>
      </c>
      <c r="C31" s="5" t="str">
        <f>"2509201213"</f>
        <v>2509201213</v>
      </c>
      <c r="D31" s="5">
        <v>68.5</v>
      </c>
      <c r="E31" s="5">
        <v>79.8</v>
      </c>
      <c r="F31" s="6">
        <f t="shared" si="1"/>
        <v>74.15</v>
      </c>
      <c r="G31" s="7"/>
    </row>
    <row r="32" ht="15" customHeight="1" spans="1:7">
      <c r="A32" s="5">
        <v>29</v>
      </c>
      <c r="B32" s="5" t="str">
        <f>"202503"</f>
        <v>202503</v>
      </c>
      <c r="C32" s="5" t="str">
        <f>"2509201225"</f>
        <v>2509201225</v>
      </c>
      <c r="D32" s="5">
        <v>61.5</v>
      </c>
      <c r="E32" s="5">
        <v>75</v>
      </c>
      <c r="F32" s="5">
        <f t="shared" si="1"/>
        <v>68.25</v>
      </c>
      <c r="G32" s="7"/>
    </row>
    <row r="33" ht="15" customHeight="1" spans="1:7">
      <c r="A33" s="5">
        <v>30</v>
      </c>
      <c r="B33" s="5" t="str">
        <f>"202503"</f>
        <v>202503</v>
      </c>
      <c r="C33" s="5" t="str">
        <f>"2509201222"</f>
        <v>2509201222</v>
      </c>
      <c r="D33" s="5">
        <v>61.5</v>
      </c>
      <c r="E33" s="5">
        <v>64.4</v>
      </c>
      <c r="F33" s="5">
        <f t="shared" si="1"/>
        <v>62.95</v>
      </c>
      <c r="G33" s="7"/>
    </row>
    <row r="34" ht="15" customHeight="1" spans="1:7">
      <c r="A34" s="5">
        <v>31</v>
      </c>
      <c r="B34" s="5" t="str">
        <f>"202504"</f>
        <v>202504</v>
      </c>
      <c r="C34" s="5" t="str">
        <f>"2509201230"</f>
        <v>2509201230</v>
      </c>
      <c r="D34" s="5">
        <v>61.5</v>
      </c>
      <c r="E34" s="5">
        <v>81.14</v>
      </c>
      <c r="F34" s="6">
        <f t="shared" si="1"/>
        <v>71.32</v>
      </c>
      <c r="G34" s="7"/>
    </row>
    <row r="35" ht="15" customHeight="1" spans="1:7">
      <c r="A35" s="5">
        <v>32</v>
      </c>
      <c r="B35" s="5" t="str">
        <f>"202504"</f>
        <v>202504</v>
      </c>
      <c r="C35" s="5" t="str">
        <f>"2509201306"</f>
        <v>2509201306</v>
      </c>
      <c r="D35" s="5">
        <v>60.5</v>
      </c>
      <c r="E35" s="5">
        <v>72.52</v>
      </c>
      <c r="F35" s="5">
        <f t="shared" si="1"/>
        <v>66.51</v>
      </c>
      <c r="G35" s="7"/>
    </row>
    <row r="36" ht="15" customHeight="1" spans="1:7">
      <c r="A36" s="5">
        <v>33</v>
      </c>
      <c r="B36" s="5" t="str">
        <f>"202505"</f>
        <v>202505</v>
      </c>
      <c r="C36" s="5" t="str">
        <f>"2509201517"</f>
        <v>2509201517</v>
      </c>
      <c r="D36" s="5">
        <v>73</v>
      </c>
      <c r="E36" s="5">
        <v>74.2</v>
      </c>
      <c r="F36" s="6">
        <f t="shared" si="1"/>
        <v>73.6</v>
      </c>
      <c r="G36" s="7"/>
    </row>
    <row r="37" ht="15" customHeight="1" spans="1:7">
      <c r="A37" s="5">
        <v>34</v>
      </c>
      <c r="B37" s="5" t="str">
        <f>"202505"</f>
        <v>202505</v>
      </c>
      <c r="C37" s="5" t="str">
        <f>"2509201512"</f>
        <v>2509201512</v>
      </c>
      <c r="D37" s="5">
        <v>69.5</v>
      </c>
      <c r="E37" s="5">
        <v>77.6</v>
      </c>
      <c r="F37" s="6">
        <f t="shared" si="1"/>
        <v>73.55</v>
      </c>
      <c r="G37" s="7"/>
    </row>
    <row r="38" ht="15" customHeight="1" spans="1:7">
      <c r="A38" s="5">
        <v>35</v>
      </c>
      <c r="B38" s="5" t="str">
        <f>"202505"</f>
        <v>202505</v>
      </c>
      <c r="C38" s="5" t="str">
        <f>"2509201511"</f>
        <v>2509201511</v>
      </c>
      <c r="D38" s="5">
        <v>67.5</v>
      </c>
      <c r="E38" s="5">
        <v>79</v>
      </c>
      <c r="F38" s="5">
        <f t="shared" si="1"/>
        <v>73.25</v>
      </c>
      <c r="G38" s="7"/>
    </row>
    <row r="39" ht="15" customHeight="1" spans="1:7">
      <c r="A39" s="5">
        <v>36</v>
      </c>
      <c r="B39" s="5" t="str">
        <f>"202505"</f>
        <v>202505</v>
      </c>
      <c r="C39" s="5" t="str">
        <f>"2509201505"</f>
        <v>2509201505</v>
      </c>
      <c r="D39" s="5">
        <v>68.5</v>
      </c>
      <c r="E39" s="5">
        <v>75.1</v>
      </c>
      <c r="F39" s="5">
        <f t="shared" si="1"/>
        <v>71.8</v>
      </c>
      <c r="G39" s="7"/>
    </row>
    <row r="40" ht="15" customHeight="1" spans="1:7">
      <c r="A40" s="5">
        <v>37</v>
      </c>
      <c r="B40" s="5" t="str">
        <f t="shared" ref="B40:B45" si="3">"202506"</f>
        <v>202506</v>
      </c>
      <c r="C40" s="5" t="str">
        <f>"2509201619"</f>
        <v>2509201619</v>
      </c>
      <c r="D40" s="5">
        <v>66</v>
      </c>
      <c r="E40" s="5">
        <v>82.9</v>
      </c>
      <c r="F40" s="6">
        <f t="shared" si="1"/>
        <v>74.45</v>
      </c>
      <c r="G40" s="7"/>
    </row>
    <row r="41" ht="15" customHeight="1" spans="1:7">
      <c r="A41" s="5">
        <v>38</v>
      </c>
      <c r="B41" s="5" t="str">
        <f t="shared" si="3"/>
        <v>202506</v>
      </c>
      <c r="C41" s="5" t="str">
        <f>"2509201623"</f>
        <v>2509201623</v>
      </c>
      <c r="D41" s="5">
        <v>65</v>
      </c>
      <c r="E41" s="5">
        <v>83.2</v>
      </c>
      <c r="F41" s="6">
        <f t="shared" si="1"/>
        <v>74.1</v>
      </c>
      <c r="G41" s="7"/>
    </row>
    <row r="42" ht="15" customHeight="1" spans="1:7">
      <c r="A42" s="5">
        <v>39</v>
      </c>
      <c r="B42" s="5" t="str">
        <f t="shared" si="3"/>
        <v>202506</v>
      </c>
      <c r="C42" s="5" t="str">
        <f>"2509201620"</f>
        <v>2509201620</v>
      </c>
      <c r="D42" s="5">
        <v>66.5</v>
      </c>
      <c r="E42" s="5">
        <v>80.2</v>
      </c>
      <c r="F42" s="6">
        <f t="shared" si="1"/>
        <v>73.35</v>
      </c>
      <c r="G42" s="7"/>
    </row>
    <row r="43" ht="15" customHeight="1" spans="1:7">
      <c r="A43" s="5">
        <v>40</v>
      </c>
      <c r="B43" s="5" t="str">
        <f t="shared" si="3"/>
        <v>202506</v>
      </c>
      <c r="C43" s="5" t="str">
        <f>"2509201612"</f>
        <v>2509201612</v>
      </c>
      <c r="D43" s="5">
        <v>68</v>
      </c>
      <c r="E43" s="5">
        <v>77.8</v>
      </c>
      <c r="F43" s="5">
        <f t="shared" si="1"/>
        <v>72.9</v>
      </c>
      <c r="G43" s="7"/>
    </row>
    <row r="44" ht="15" customHeight="1" spans="1:7">
      <c r="A44" s="5">
        <v>41</v>
      </c>
      <c r="B44" s="5" t="str">
        <f t="shared" si="3"/>
        <v>202506</v>
      </c>
      <c r="C44" s="5" t="str">
        <f>"2509201617"</f>
        <v>2509201617</v>
      </c>
      <c r="D44" s="5">
        <v>67.5</v>
      </c>
      <c r="E44" s="5">
        <v>74.7</v>
      </c>
      <c r="F44" s="5">
        <f t="shared" si="1"/>
        <v>71.1</v>
      </c>
      <c r="G44" s="7"/>
    </row>
    <row r="45" ht="15" customHeight="1" spans="1:7">
      <c r="A45" s="5">
        <v>42</v>
      </c>
      <c r="B45" s="5" t="str">
        <f t="shared" si="3"/>
        <v>202506</v>
      </c>
      <c r="C45" s="5" t="str">
        <f>"2509201618"</f>
        <v>2509201618</v>
      </c>
      <c r="D45" s="5">
        <v>60.5</v>
      </c>
      <c r="E45" s="5">
        <v>74.96</v>
      </c>
      <c r="F45" s="5">
        <f t="shared" si="1"/>
        <v>67.73</v>
      </c>
      <c r="G45" s="7"/>
    </row>
    <row r="46" ht="15" customHeight="1" spans="1:7">
      <c r="A46" s="5">
        <v>43</v>
      </c>
      <c r="B46" s="5" t="str">
        <f t="shared" ref="B46:B53" si="4">"202507"</f>
        <v>202507</v>
      </c>
      <c r="C46" s="5" t="str">
        <f>"2509201916"</f>
        <v>2509201916</v>
      </c>
      <c r="D46" s="5">
        <v>76.5</v>
      </c>
      <c r="E46" s="5">
        <v>72.8</v>
      </c>
      <c r="F46" s="6">
        <f t="shared" si="1"/>
        <v>74.65</v>
      </c>
      <c r="G46" s="7"/>
    </row>
    <row r="47" ht="15" customHeight="1" spans="1:7">
      <c r="A47" s="5">
        <v>44</v>
      </c>
      <c r="B47" s="5" t="str">
        <f t="shared" si="4"/>
        <v>202507</v>
      </c>
      <c r="C47" s="5" t="str">
        <f>"2509201827"</f>
        <v>2509201827</v>
      </c>
      <c r="D47" s="5">
        <v>68.5</v>
      </c>
      <c r="E47" s="5">
        <v>80.8</v>
      </c>
      <c r="F47" s="6">
        <f t="shared" si="1"/>
        <v>74.65</v>
      </c>
      <c r="G47" s="7"/>
    </row>
    <row r="48" ht="15" customHeight="1" spans="1:7">
      <c r="A48" s="5">
        <v>45</v>
      </c>
      <c r="B48" s="5" t="str">
        <f t="shared" si="4"/>
        <v>202507</v>
      </c>
      <c r="C48" s="5" t="str">
        <f>"2509202015"</f>
        <v>2509202015</v>
      </c>
      <c r="D48" s="5">
        <v>64</v>
      </c>
      <c r="E48" s="5">
        <v>80.9</v>
      </c>
      <c r="F48" s="6">
        <f t="shared" si="1"/>
        <v>72.45</v>
      </c>
      <c r="G48" s="7"/>
    </row>
    <row r="49" ht="15" customHeight="1" spans="1:7">
      <c r="A49" s="5">
        <v>46</v>
      </c>
      <c r="B49" s="5" t="str">
        <f t="shared" si="4"/>
        <v>202507</v>
      </c>
      <c r="C49" s="5" t="str">
        <f>"2509201712"</f>
        <v>2509201712</v>
      </c>
      <c r="D49" s="5">
        <v>63</v>
      </c>
      <c r="E49" s="5">
        <v>77.78</v>
      </c>
      <c r="F49" s="6">
        <f t="shared" si="1"/>
        <v>70.39</v>
      </c>
      <c r="G49" s="7"/>
    </row>
    <row r="50" ht="15" customHeight="1" spans="1:7">
      <c r="A50" s="5">
        <v>47</v>
      </c>
      <c r="B50" s="5" t="str">
        <f t="shared" si="4"/>
        <v>202507</v>
      </c>
      <c r="C50" s="5" t="str">
        <f>"2509202005"</f>
        <v>2509202005</v>
      </c>
      <c r="D50" s="5">
        <v>64</v>
      </c>
      <c r="E50" s="5">
        <v>75.3</v>
      </c>
      <c r="F50" s="5">
        <f t="shared" si="1"/>
        <v>69.65</v>
      </c>
      <c r="G50" s="7"/>
    </row>
    <row r="51" ht="15" customHeight="1" spans="1:7">
      <c r="A51" s="5">
        <v>48</v>
      </c>
      <c r="B51" s="5" t="str">
        <f t="shared" si="4"/>
        <v>202507</v>
      </c>
      <c r="C51" s="5" t="str">
        <f>"2509201630"</f>
        <v>2509201630</v>
      </c>
      <c r="D51" s="5">
        <v>63</v>
      </c>
      <c r="E51" s="5">
        <v>74.72</v>
      </c>
      <c r="F51" s="5">
        <f t="shared" si="1"/>
        <v>68.86</v>
      </c>
      <c r="G51" s="7"/>
    </row>
    <row r="52" ht="15" customHeight="1" spans="1:7">
      <c r="A52" s="5">
        <v>49</v>
      </c>
      <c r="B52" s="5" t="str">
        <f t="shared" si="4"/>
        <v>202507</v>
      </c>
      <c r="C52" s="5" t="str">
        <f>"2509202021"</f>
        <v>2509202021</v>
      </c>
      <c r="D52" s="5">
        <v>63</v>
      </c>
      <c r="E52" s="5">
        <v>73.16</v>
      </c>
      <c r="F52" s="5">
        <f t="shared" si="1"/>
        <v>68.08</v>
      </c>
      <c r="G52" s="7"/>
    </row>
    <row r="53" ht="15" customHeight="1" spans="1:7">
      <c r="A53" s="5">
        <v>50</v>
      </c>
      <c r="B53" s="5" t="str">
        <f t="shared" si="4"/>
        <v>202507</v>
      </c>
      <c r="C53" s="5" t="str">
        <f>"2509202016"</f>
        <v>2509202016</v>
      </c>
      <c r="D53" s="5">
        <v>65</v>
      </c>
      <c r="E53" s="8" t="s">
        <v>9</v>
      </c>
      <c r="F53" s="8"/>
      <c r="G53" s="7"/>
    </row>
    <row r="54" ht="15" customHeight="1" spans="1:7">
      <c r="A54" s="5">
        <v>51</v>
      </c>
      <c r="B54" s="5" t="str">
        <f>"202508"</f>
        <v>202508</v>
      </c>
      <c r="C54" s="5" t="str">
        <f>"2509202027"</f>
        <v>2509202027</v>
      </c>
      <c r="D54" s="5">
        <v>52.5</v>
      </c>
      <c r="E54" s="5">
        <v>76.26</v>
      </c>
      <c r="F54" s="5">
        <f t="shared" ref="F54:F77" si="5">D54*0.5+E54*0.5</f>
        <v>64.38</v>
      </c>
      <c r="G54" s="7"/>
    </row>
    <row r="55" ht="15" customHeight="1" spans="1:7">
      <c r="A55" s="5">
        <v>52</v>
      </c>
      <c r="B55" s="5" t="str">
        <f>"202509"</f>
        <v>202509</v>
      </c>
      <c r="C55" s="5" t="str">
        <f>"2509202112"</f>
        <v>2509202112</v>
      </c>
      <c r="D55" s="5">
        <v>61</v>
      </c>
      <c r="E55" s="5">
        <v>81.36</v>
      </c>
      <c r="F55" s="6">
        <f t="shared" si="5"/>
        <v>71.18</v>
      </c>
      <c r="G55" s="7"/>
    </row>
    <row r="56" ht="15" customHeight="1" spans="1:7">
      <c r="A56" s="5">
        <v>53</v>
      </c>
      <c r="B56" s="5" t="str">
        <f>"202509"</f>
        <v>202509</v>
      </c>
      <c r="C56" s="5" t="str">
        <f>"2509202106"</f>
        <v>2509202106</v>
      </c>
      <c r="D56" s="5">
        <v>57</v>
      </c>
      <c r="E56" s="5">
        <v>64.2</v>
      </c>
      <c r="F56" s="5">
        <f t="shared" si="5"/>
        <v>60.6</v>
      </c>
      <c r="G56" s="7"/>
    </row>
    <row r="57" ht="15" customHeight="1" spans="1:7">
      <c r="A57" s="5">
        <v>54</v>
      </c>
      <c r="B57" s="5" t="str">
        <f>"202510"</f>
        <v>202510</v>
      </c>
      <c r="C57" s="5" t="str">
        <f>"2509202211"</f>
        <v>2509202211</v>
      </c>
      <c r="D57" s="5">
        <v>67.5</v>
      </c>
      <c r="E57" s="5">
        <v>77.8</v>
      </c>
      <c r="F57" s="6">
        <f t="shared" si="5"/>
        <v>72.65</v>
      </c>
      <c r="G57" s="7"/>
    </row>
    <row r="58" ht="15" customHeight="1" spans="1:7">
      <c r="A58" s="5">
        <v>55</v>
      </c>
      <c r="B58" s="5" t="str">
        <f>"202510"</f>
        <v>202510</v>
      </c>
      <c r="C58" s="5" t="str">
        <f>"2509202203"</f>
        <v>2509202203</v>
      </c>
      <c r="D58" s="5">
        <v>62.5</v>
      </c>
      <c r="E58" s="5">
        <v>76.9</v>
      </c>
      <c r="F58" s="6">
        <f t="shared" si="5"/>
        <v>69.7</v>
      </c>
      <c r="G58" s="7"/>
    </row>
    <row r="59" ht="15" customHeight="1" spans="1:7">
      <c r="A59" s="5">
        <v>56</v>
      </c>
      <c r="B59" s="5" t="str">
        <f>"202510"</f>
        <v>202510</v>
      </c>
      <c r="C59" s="5" t="str">
        <f>"2509202114"</f>
        <v>2509202114</v>
      </c>
      <c r="D59" s="5">
        <v>57.5</v>
      </c>
      <c r="E59" s="5">
        <v>78</v>
      </c>
      <c r="F59" s="5">
        <f t="shared" si="5"/>
        <v>67.75</v>
      </c>
      <c r="G59" s="7"/>
    </row>
    <row r="60" ht="15" customHeight="1" spans="1:7">
      <c r="A60" s="5">
        <v>57</v>
      </c>
      <c r="B60" s="5" t="str">
        <f>"202510"</f>
        <v>202510</v>
      </c>
      <c r="C60" s="5" t="str">
        <f>"2509202210"</f>
        <v>2509202210</v>
      </c>
      <c r="D60" s="5">
        <v>60</v>
      </c>
      <c r="E60" s="5">
        <v>70.52</v>
      </c>
      <c r="F60" s="5">
        <f t="shared" si="5"/>
        <v>65.26</v>
      </c>
      <c r="G60" s="7"/>
    </row>
    <row r="61" ht="15" customHeight="1" spans="1:7">
      <c r="A61" s="5">
        <v>58</v>
      </c>
      <c r="B61" s="5" t="str">
        <f>"202511"</f>
        <v>202511</v>
      </c>
      <c r="C61" s="5" t="str">
        <f>"2509202226"</f>
        <v>2509202226</v>
      </c>
      <c r="D61" s="5">
        <v>72</v>
      </c>
      <c r="E61" s="5">
        <v>71.5</v>
      </c>
      <c r="F61" s="6">
        <f t="shared" si="5"/>
        <v>71.75</v>
      </c>
      <c r="G61" s="7"/>
    </row>
    <row r="62" ht="15" customHeight="1" spans="1:7">
      <c r="A62" s="5">
        <v>59</v>
      </c>
      <c r="B62" s="5" t="str">
        <f>"202511"</f>
        <v>202511</v>
      </c>
      <c r="C62" s="5" t="str">
        <f>"2509202302"</f>
        <v>2509202302</v>
      </c>
      <c r="D62" s="5">
        <v>65.5</v>
      </c>
      <c r="E62" s="5">
        <v>73</v>
      </c>
      <c r="F62" s="6">
        <f t="shared" si="5"/>
        <v>69.25</v>
      </c>
      <c r="G62" s="7"/>
    </row>
    <row r="63" ht="15" customHeight="1" spans="1:7">
      <c r="A63" s="5">
        <v>60</v>
      </c>
      <c r="B63" s="5" t="str">
        <f>"202511"</f>
        <v>202511</v>
      </c>
      <c r="C63" s="5" t="str">
        <f>"2509202229"</f>
        <v>2509202229</v>
      </c>
      <c r="D63" s="5">
        <v>62.5</v>
      </c>
      <c r="E63" s="5">
        <v>74.4</v>
      </c>
      <c r="F63" s="5">
        <f t="shared" si="5"/>
        <v>68.45</v>
      </c>
      <c r="G63" s="7"/>
    </row>
    <row r="64" ht="15" customHeight="1" spans="1:7">
      <c r="A64" s="5">
        <v>61</v>
      </c>
      <c r="B64" s="5" t="str">
        <f>"202511"</f>
        <v>202511</v>
      </c>
      <c r="C64" s="5" t="str">
        <f>"2509202227"</f>
        <v>2509202227</v>
      </c>
      <c r="D64" s="5">
        <v>59</v>
      </c>
      <c r="E64" s="5">
        <v>71.5</v>
      </c>
      <c r="F64" s="5">
        <f t="shared" si="5"/>
        <v>65.25</v>
      </c>
      <c r="G64" s="7"/>
    </row>
    <row r="65" ht="15" customHeight="1" spans="1:7">
      <c r="A65" s="5">
        <v>62</v>
      </c>
      <c r="B65" s="5" t="str">
        <f t="shared" ref="B65:B73" si="6">"202512"</f>
        <v>202512</v>
      </c>
      <c r="C65" s="5" t="str">
        <f>"2509202314"</f>
        <v>2509202314</v>
      </c>
      <c r="D65" s="5">
        <v>78.5</v>
      </c>
      <c r="E65" s="5">
        <v>81.1</v>
      </c>
      <c r="F65" s="6">
        <f t="shared" si="5"/>
        <v>79.8</v>
      </c>
      <c r="G65" s="7"/>
    </row>
    <row r="66" ht="15" customHeight="1" spans="1:7">
      <c r="A66" s="5">
        <v>63</v>
      </c>
      <c r="B66" s="5" t="str">
        <f t="shared" si="6"/>
        <v>202512</v>
      </c>
      <c r="C66" s="5" t="str">
        <f>"2509202324"</f>
        <v>2509202324</v>
      </c>
      <c r="D66" s="5">
        <v>69</v>
      </c>
      <c r="E66" s="5">
        <v>75.8</v>
      </c>
      <c r="F66" s="6">
        <f t="shared" si="5"/>
        <v>72.4</v>
      </c>
      <c r="G66" s="7"/>
    </row>
    <row r="67" ht="15" customHeight="1" spans="1:7">
      <c r="A67" s="5">
        <v>64</v>
      </c>
      <c r="B67" s="5" t="str">
        <f t="shared" si="6"/>
        <v>202512</v>
      </c>
      <c r="C67" s="5" t="str">
        <f>"2509202309"</f>
        <v>2509202309</v>
      </c>
      <c r="D67" s="5">
        <v>66</v>
      </c>
      <c r="E67" s="5">
        <v>77.4</v>
      </c>
      <c r="F67" s="6">
        <f t="shared" si="5"/>
        <v>71.7</v>
      </c>
      <c r="G67" s="7"/>
    </row>
    <row r="68" ht="15" customHeight="1" spans="1:7">
      <c r="A68" s="5">
        <v>65</v>
      </c>
      <c r="B68" s="5" t="str">
        <f t="shared" si="6"/>
        <v>202512</v>
      </c>
      <c r="C68" s="5" t="str">
        <f>"2509202316"</f>
        <v>2509202316</v>
      </c>
      <c r="D68" s="5">
        <v>63</v>
      </c>
      <c r="E68" s="5">
        <v>74.2</v>
      </c>
      <c r="F68" s="6">
        <f t="shared" si="5"/>
        <v>68.6</v>
      </c>
      <c r="G68" s="7"/>
    </row>
    <row r="69" ht="15" customHeight="1" spans="1:7">
      <c r="A69" s="5">
        <v>66</v>
      </c>
      <c r="B69" s="5" t="str">
        <f t="shared" si="6"/>
        <v>202512</v>
      </c>
      <c r="C69" s="5" t="str">
        <f>"2509202307"</f>
        <v>2509202307</v>
      </c>
      <c r="D69" s="5">
        <v>62.5</v>
      </c>
      <c r="E69" s="5">
        <v>74.6</v>
      </c>
      <c r="F69" s="5">
        <f t="shared" si="5"/>
        <v>68.55</v>
      </c>
      <c r="G69" s="7"/>
    </row>
    <row r="70" ht="15" customHeight="1" spans="1:7">
      <c r="A70" s="5">
        <v>67</v>
      </c>
      <c r="B70" s="5" t="str">
        <f t="shared" si="6"/>
        <v>202512</v>
      </c>
      <c r="C70" s="5" t="str">
        <f>"2509202329"</f>
        <v>2509202329</v>
      </c>
      <c r="D70" s="5">
        <v>64.5</v>
      </c>
      <c r="E70" s="5">
        <v>71.6</v>
      </c>
      <c r="F70" s="5">
        <f t="shared" si="5"/>
        <v>68.05</v>
      </c>
      <c r="G70" s="7"/>
    </row>
    <row r="71" ht="15" customHeight="1" spans="1:7">
      <c r="A71" s="5">
        <v>68</v>
      </c>
      <c r="B71" s="5" t="str">
        <f t="shared" si="6"/>
        <v>202512</v>
      </c>
      <c r="C71" s="5" t="str">
        <f>"2509202306"</f>
        <v>2509202306</v>
      </c>
      <c r="D71" s="5">
        <v>60</v>
      </c>
      <c r="E71" s="5">
        <v>75.7</v>
      </c>
      <c r="F71" s="5">
        <f t="shared" si="5"/>
        <v>67.85</v>
      </c>
      <c r="G71" s="7"/>
    </row>
    <row r="72" ht="15" customHeight="1" spans="1:7">
      <c r="A72" s="5">
        <v>69</v>
      </c>
      <c r="B72" s="5" t="str">
        <f t="shared" si="6"/>
        <v>202512</v>
      </c>
      <c r="C72" s="5" t="str">
        <f>"2509202323"</f>
        <v>2509202323</v>
      </c>
      <c r="D72" s="5">
        <v>59</v>
      </c>
      <c r="E72" s="5">
        <v>75.8</v>
      </c>
      <c r="F72" s="5">
        <f t="shared" si="5"/>
        <v>67.4</v>
      </c>
      <c r="G72" s="7"/>
    </row>
    <row r="73" ht="15" customHeight="1" spans="1:7">
      <c r="A73" s="5">
        <v>70</v>
      </c>
      <c r="B73" s="5" t="str">
        <f t="shared" si="6"/>
        <v>202512</v>
      </c>
      <c r="C73" s="5" t="str">
        <f>"2509202320"</f>
        <v>2509202320</v>
      </c>
      <c r="D73" s="5">
        <v>59</v>
      </c>
      <c r="E73" s="5">
        <v>70.6</v>
      </c>
      <c r="F73" s="5">
        <f t="shared" si="5"/>
        <v>64.8</v>
      </c>
      <c r="G73" s="7"/>
    </row>
    <row r="74" ht="15" customHeight="1" spans="1:7">
      <c r="A74" s="5">
        <v>71</v>
      </c>
      <c r="B74" s="5" t="str">
        <f>"202513"</f>
        <v>202513</v>
      </c>
      <c r="C74" s="5" t="str">
        <f>"2509202424"</f>
        <v>2509202424</v>
      </c>
      <c r="D74" s="5">
        <v>67.5</v>
      </c>
      <c r="E74" s="5">
        <v>84.8</v>
      </c>
      <c r="F74" s="6">
        <f t="shared" si="5"/>
        <v>76.15</v>
      </c>
      <c r="G74" s="7"/>
    </row>
    <row r="75" ht="15" customHeight="1" spans="1:7">
      <c r="A75" s="5">
        <v>72</v>
      </c>
      <c r="B75" s="5" t="str">
        <f>"202513"</f>
        <v>202513</v>
      </c>
      <c r="C75" s="5" t="str">
        <f>"2509202419"</f>
        <v>2509202419</v>
      </c>
      <c r="D75" s="5">
        <v>53</v>
      </c>
      <c r="E75" s="5">
        <v>80</v>
      </c>
      <c r="F75" s="6">
        <f t="shared" si="5"/>
        <v>66.5</v>
      </c>
      <c r="G75" s="7"/>
    </row>
    <row r="76" ht="15" customHeight="1" spans="1:7">
      <c r="A76" s="5">
        <v>73</v>
      </c>
      <c r="B76" s="5" t="str">
        <f>"202513"</f>
        <v>202513</v>
      </c>
      <c r="C76" s="5" t="str">
        <f>"2509202425"</f>
        <v>2509202425</v>
      </c>
      <c r="D76" s="5">
        <v>62.5</v>
      </c>
      <c r="E76" s="5">
        <v>70.3</v>
      </c>
      <c r="F76" s="5">
        <f t="shared" si="5"/>
        <v>66.4</v>
      </c>
      <c r="G76" s="7"/>
    </row>
    <row r="77" ht="15" customHeight="1" spans="1:7">
      <c r="A77" s="5">
        <v>74</v>
      </c>
      <c r="B77" s="5" t="str">
        <f>"202514"</f>
        <v>202514</v>
      </c>
      <c r="C77" s="5" t="str">
        <f>"2509202530"</f>
        <v>2509202530</v>
      </c>
      <c r="D77" s="5">
        <v>64.5</v>
      </c>
      <c r="E77" s="5">
        <v>71.3</v>
      </c>
      <c r="F77" s="6">
        <f t="shared" si="5"/>
        <v>67.9</v>
      </c>
      <c r="G77" s="7"/>
    </row>
    <row r="78" ht="15" customHeight="1" spans="1:7">
      <c r="A78" s="5">
        <v>75</v>
      </c>
      <c r="B78" s="5" t="str">
        <f>"202514"</f>
        <v>202514</v>
      </c>
      <c r="C78" s="5" t="str">
        <f>"2509202510"</f>
        <v>2509202510</v>
      </c>
      <c r="D78" s="5">
        <v>65.5</v>
      </c>
      <c r="E78" s="8" t="s">
        <v>9</v>
      </c>
      <c r="F78" s="8"/>
      <c r="G78" s="7"/>
    </row>
    <row r="79" ht="15" customHeight="1" spans="1:7">
      <c r="A79" s="5">
        <v>76</v>
      </c>
      <c r="B79" s="5" t="str">
        <f>"202515"</f>
        <v>202515</v>
      </c>
      <c r="C79" s="5" t="str">
        <f>"2509202603"</f>
        <v>2509202603</v>
      </c>
      <c r="D79" s="5">
        <v>60.5</v>
      </c>
      <c r="E79" s="5">
        <v>75.6</v>
      </c>
      <c r="F79" s="6">
        <f t="shared" ref="F79:F91" si="7">D79*0.5+E79*0.5</f>
        <v>68.05</v>
      </c>
      <c r="G79" s="7"/>
    </row>
    <row r="80" ht="15" customHeight="1" spans="1:7">
      <c r="A80" s="5">
        <v>77</v>
      </c>
      <c r="B80" s="5" t="str">
        <f>"202515"</f>
        <v>202515</v>
      </c>
      <c r="C80" s="5" t="str">
        <f>"2509202608"</f>
        <v>2509202608</v>
      </c>
      <c r="D80" s="5">
        <v>57</v>
      </c>
      <c r="E80" s="5">
        <v>73.4</v>
      </c>
      <c r="F80" s="6">
        <f t="shared" si="7"/>
        <v>65.2</v>
      </c>
      <c r="G80" s="7"/>
    </row>
    <row r="81" ht="15" customHeight="1" spans="1:7">
      <c r="A81" s="5">
        <v>78</v>
      </c>
      <c r="B81" s="5" t="str">
        <f>"202515"</f>
        <v>202515</v>
      </c>
      <c r="C81" s="5" t="str">
        <f>"2509202601"</f>
        <v>2509202601</v>
      </c>
      <c r="D81" s="5">
        <v>51</v>
      </c>
      <c r="E81" s="5">
        <v>71.2</v>
      </c>
      <c r="F81" s="5">
        <f t="shared" si="7"/>
        <v>61.1</v>
      </c>
      <c r="G81" s="7"/>
    </row>
    <row r="82" ht="15" customHeight="1" spans="1:7">
      <c r="A82" s="5">
        <v>79</v>
      </c>
      <c r="B82" s="5" t="str">
        <f>"202515"</f>
        <v>202515</v>
      </c>
      <c r="C82" s="5" t="str">
        <f>"2509202602"</f>
        <v>2509202602</v>
      </c>
      <c r="D82" s="5">
        <v>54</v>
      </c>
      <c r="E82" s="5">
        <v>63.4</v>
      </c>
      <c r="F82" s="5">
        <f t="shared" si="7"/>
        <v>58.7</v>
      </c>
      <c r="G82" s="7"/>
    </row>
    <row r="83" ht="15" customHeight="1" spans="1:7">
      <c r="A83" s="5">
        <v>80</v>
      </c>
      <c r="B83" s="5" t="str">
        <f t="shared" ref="B83:B92" si="8">"202516"</f>
        <v>202516</v>
      </c>
      <c r="C83" s="5" t="str">
        <f>"2509202618"</f>
        <v>2509202618</v>
      </c>
      <c r="D83" s="5">
        <v>63</v>
      </c>
      <c r="E83" s="5">
        <v>74.6</v>
      </c>
      <c r="F83" s="6">
        <f t="shared" si="7"/>
        <v>68.8</v>
      </c>
      <c r="G83" s="7"/>
    </row>
    <row r="84" ht="15" customHeight="1" spans="1:7">
      <c r="A84" s="5">
        <v>81</v>
      </c>
      <c r="B84" s="5" t="str">
        <f t="shared" si="8"/>
        <v>202516</v>
      </c>
      <c r="C84" s="5" t="str">
        <f>"2509202705"</f>
        <v>2509202705</v>
      </c>
      <c r="D84" s="5">
        <v>65.5</v>
      </c>
      <c r="E84" s="5">
        <v>71.8</v>
      </c>
      <c r="F84" s="6">
        <f t="shared" si="7"/>
        <v>68.65</v>
      </c>
      <c r="G84" s="7"/>
    </row>
    <row r="85" ht="15" customHeight="1" spans="1:7">
      <c r="A85" s="5">
        <v>82</v>
      </c>
      <c r="B85" s="5" t="str">
        <f t="shared" si="8"/>
        <v>202516</v>
      </c>
      <c r="C85" s="5" t="str">
        <f>"2509202713"</f>
        <v>2509202713</v>
      </c>
      <c r="D85" s="5">
        <v>58</v>
      </c>
      <c r="E85" s="5">
        <v>75.8</v>
      </c>
      <c r="F85" s="6">
        <f t="shared" si="7"/>
        <v>66.9</v>
      </c>
      <c r="G85" s="7"/>
    </row>
    <row r="86" ht="15" customHeight="1" spans="1:7">
      <c r="A86" s="5">
        <v>83</v>
      </c>
      <c r="B86" s="5" t="str">
        <f t="shared" si="8"/>
        <v>202516</v>
      </c>
      <c r="C86" s="5" t="str">
        <f>"2509202704"</f>
        <v>2509202704</v>
      </c>
      <c r="D86" s="5">
        <v>56.5</v>
      </c>
      <c r="E86" s="5">
        <v>75</v>
      </c>
      <c r="F86" s="6">
        <f t="shared" si="7"/>
        <v>65.75</v>
      </c>
      <c r="G86" s="7"/>
    </row>
    <row r="87" ht="15" customHeight="1" spans="1:7">
      <c r="A87" s="5">
        <v>84</v>
      </c>
      <c r="B87" s="5" t="str">
        <f t="shared" si="8"/>
        <v>202516</v>
      </c>
      <c r="C87" s="5" t="str">
        <f>"2509202719"</f>
        <v>2509202719</v>
      </c>
      <c r="D87" s="5">
        <v>58.5</v>
      </c>
      <c r="E87" s="5">
        <v>72.6</v>
      </c>
      <c r="F87" s="6">
        <f t="shared" si="7"/>
        <v>65.55</v>
      </c>
      <c r="G87" s="7"/>
    </row>
    <row r="88" ht="15" customHeight="1" spans="1:7">
      <c r="A88" s="5">
        <v>85</v>
      </c>
      <c r="B88" s="5" t="str">
        <f t="shared" si="8"/>
        <v>202516</v>
      </c>
      <c r="C88" s="5" t="str">
        <f>"2509202717"</f>
        <v>2509202717</v>
      </c>
      <c r="D88" s="5">
        <v>70.5</v>
      </c>
      <c r="E88" s="5">
        <v>60.4</v>
      </c>
      <c r="F88" s="5">
        <f t="shared" si="7"/>
        <v>65.45</v>
      </c>
      <c r="G88" s="7"/>
    </row>
    <row r="89" ht="15" customHeight="1" spans="1:7">
      <c r="A89" s="5">
        <v>86</v>
      </c>
      <c r="B89" s="5" t="str">
        <f t="shared" si="8"/>
        <v>202516</v>
      </c>
      <c r="C89" s="5" t="str">
        <f>"2509202710"</f>
        <v>2509202710</v>
      </c>
      <c r="D89" s="5">
        <v>56.5</v>
      </c>
      <c r="E89" s="5">
        <v>74.3</v>
      </c>
      <c r="F89" s="5">
        <f t="shared" si="7"/>
        <v>65.4</v>
      </c>
      <c r="G89" s="7"/>
    </row>
    <row r="90" ht="15" customHeight="1" spans="1:7">
      <c r="A90" s="5">
        <v>87</v>
      </c>
      <c r="B90" s="5" t="str">
        <f t="shared" si="8"/>
        <v>202516</v>
      </c>
      <c r="C90" s="5" t="str">
        <f>"2509202702"</f>
        <v>2509202702</v>
      </c>
      <c r="D90" s="5">
        <v>57.5</v>
      </c>
      <c r="E90" s="5">
        <v>71.4</v>
      </c>
      <c r="F90" s="5">
        <f t="shared" si="7"/>
        <v>64.45</v>
      </c>
      <c r="G90" s="7"/>
    </row>
    <row r="91" ht="15" customHeight="1" spans="1:7">
      <c r="A91" s="5">
        <v>88</v>
      </c>
      <c r="B91" s="5" t="str">
        <f t="shared" si="8"/>
        <v>202516</v>
      </c>
      <c r="C91" s="5" t="str">
        <f>"2509202615"</f>
        <v>2509202615</v>
      </c>
      <c r="D91" s="5">
        <v>55.5</v>
      </c>
      <c r="E91" s="5">
        <v>71.4</v>
      </c>
      <c r="F91" s="5">
        <f t="shared" si="7"/>
        <v>63.45</v>
      </c>
      <c r="G91" s="7"/>
    </row>
    <row r="92" ht="15" customHeight="1" spans="1:7">
      <c r="A92" s="5">
        <v>89</v>
      </c>
      <c r="B92" s="5" t="str">
        <f t="shared" si="8"/>
        <v>202516</v>
      </c>
      <c r="C92" s="5" t="str">
        <f>"2509202626"</f>
        <v>2509202626</v>
      </c>
      <c r="D92" s="5">
        <v>62</v>
      </c>
      <c r="E92" s="8" t="s">
        <v>9</v>
      </c>
      <c r="F92" s="8"/>
      <c r="G92" s="7"/>
    </row>
    <row r="93" ht="15" customHeight="1" spans="1:7">
      <c r="A93" s="5">
        <v>90</v>
      </c>
      <c r="B93" s="5" t="str">
        <f>"202517"</f>
        <v>202517</v>
      </c>
      <c r="C93" s="5" t="str">
        <f>"2509202723"</f>
        <v>2509202723</v>
      </c>
      <c r="D93" s="5">
        <v>53</v>
      </c>
      <c r="E93" s="5">
        <v>66.6</v>
      </c>
      <c r="F93" s="5">
        <f t="shared" ref="F93:F104" si="9">D93*0.5+E93*0.5</f>
        <v>59.8</v>
      </c>
      <c r="G93" s="7"/>
    </row>
    <row r="94" ht="15" customHeight="1" spans="1:7">
      <c r="A94" s="5">
        <v>91</v>
      </c>
      <c r="B94" s="5" t="str">
        <f>"202518"</f>
        <v>202518</v>
      </c>
      <c r="C94" s="5" t="str">
        <f>"2509202729"</f>
        <v>2509202729</v>
      </c>
      <c r="D94" s="5">
        <v>63.5</v>
      </c>
      <c r="E94" s="5">
        <v>74.9</v>
      </c>
      <c r="F94" s="6">
        <f t="shared" si="9"/>
        <v>69.2</v>
      </c>
      <c r="G94" s="7"/>
    </row>
    <row r="95" ht="15" customHeight="1" spans="1:7">
      <c r="A95" s="5">
        <v>92</v>
      </c>
      <c r="B95" s="5" t="str">
        <f>"202518"</f>
        <v>202518</v>
      </c>
      <c r="C95" s="5" t="str">
        <f>"2509202728"</f>
        <v>2509202728</v>
      </c>
      <c r="D95" s="5">
        <v>55</v>
      </c>
      <c r="E95" s="5">
        <v>79.72</v>
      </c>
      <c r="F95" s="6">
        <f t="shared" si="9"/>
        <v>67.36</v>
      </c>
      <c r="G95" s="7"/>
    </row>
    <row r="96" ht="15" customHeight="1" spans="1:7">
      <c r="A96" s="5">
        <v>93</v>
      </c>
      <c r="B96" s="5" t="str">
        <f>"202518"</f>
        <v>202518</v>
      </c>
      <c r="C96" s="5" t="str">
        <f>"2509202730"</f>
        <v>2509202730</v>
      </c>
      <c r="D96" s="5">
        <v>57.5</v>
      </c>
      <c r="E96" s="5">
        <v>75.12</v>
      </c>
      <c r="F96" s="5">
        <f t="shared" si="9"/>
        <v>66.31</v>
      </c>
      <c r="G96" s="7"/>
    </row>
    <row r="97" ht="15" customHeight="1" spans="1:7">
      <c r="A97" s="5">
        <v>94</v>
      </c>
      <c r="B97" s="5" t="str">
        <f>"202518"</f>
        <v>202518</v>
      </c>
      <c r="C97" s="5" t="str">
        <f>"2509202727"</f>
        <v>2509202727</v>
      </c>
      <c r="D97" s="5">
        <v>55</v>
      </c>
      <c r="E97" s="5">
        <v>76.86</v>
      </c>
      <c r="F97" s="5">
        <f t="shared" si="9"/>
        <v>65.93</v>
      </c>
      <c r="G97" s="7"/>
    </row>
    <row r="98" ht="15" customHeight="1" spans="1:7">
      <c r="A98" s="5">
        <v>95</v>
      </c>
      <c r="B98" s="5" t="str">
        <f t="shared" ref="B98:B105" si="10">"202519"</f>
        <v>202519</v>
      </c>
      <c r="C98" s="5" t="str">
        <f>"2509202803"</f>
        <v>2509202803</v>
      </c>
      <c r="D98" s="5">
        <v>67</v>
      </c>
      <c r="E98" s="5">
        <v>74.98</v>
      </c>
      <c r="F98" s="6">
        <f t="shared" si="9"/>
        <v>70.99</v>
      </c>
      <c r="G98" s="7"/>
    </row>
    <row r="99" ht="15" customHeight="1" spans="1:7">
      <c r="A99" s="5">
        <v>96</v>
      </c>
      <c r="B99" s="5" t="str">
        <f t="shared" si="10"/>
        <v>202519</v>
      </c>
      <c r="C99" s="5" t="str">
        <f>"2509202809"</f>
        <v>2509202809</v>
      </c>
      <c r="D99" s="5">
        <v>60.5</v>
      </c>
      <c r="E99" s="5">
        <v>77.56</v>
      </c>
      <c r="F99" s="6">
        <f t="shared" si="9"/>
        <v>69.03</v>
      </c>
      <c r="G99" s="7"/>
    </row>
    <row r="100" ht="15" customHeight="1" spans="1:7">
      <c r="A100" s="5">
        <v>97</v>
      </c>
      <c r="B100" s="5" t="str">
        <f t="shared" si="10"/>
        <v>202519</v>
      </c>
      <c r="C100" s="5" t="str">
        <f>"2509202816"</f>
        <v>2509202816</v>
      </c>
      <c r="D100" s="5">
        <v>59</v>
      </c>
      <c r="E100" s="5">
        <v>78.6</v>
      </c>
      <c r="F100" s="6">
        <f t="shared" si="9"/>
        <v>68.8</v>
      </c>
      <c r="G100" s="7"/>
    </row>
    <row r="101" ht="15" customHeight="1" spans="1:7">
      <c r="A101" s="5">
        <v>98</v>
      </c>
      <c r="B101" s="5" t="str">
        <f t="shared" si="10"/>
        <v>202519</v>
      </c>
      <c r="C101" s="5" t="str">
        <f>"2509202806"</f>
        <v>2509202806</v>
      </c>
      <c r="D101" s="5">
        <v>63.5</v>
      </c>
      <c r="E101" s="5">
        <v>73.8</v>
      </c>
      <c r="F101" s="6">
        <f t="shared" si="9"/>
        <v>68.65</v>
      </c>
      <c r="G101" s="7"/>
    </row>
    <row r="102" ht="15" customHeight="1" spans="1:7">
      <c r="A102" s="5">
        <v>99</v>
      </c>
      <c r="B102" s="5" t="str">
        <f t="shared" si="10"/>
        <v>202519</v>
      </c>
      <c r="C102" s="5" t="str">
        <f>"2509202802"</f>
        <v>2509202802</v>
      </c>
      <c r="D102" s="5">
        <v>61</v>
      </c>
      <c r="E102" s="5">
        <v>73.4</v>
      </c>
      <c r="F102" s="5">
        <f t="shared" si="9"/>
        <v>67.2</v>
      </c>
      <c r="G102" s="7"/>
    </row>
    <row r="103" ht="15" customHeight="1" spans="1:7">
      <c r="A103" s="5">
        <v>100</v>
      </c>
      <c r="B103" s="5" t="str">
        <f t="shared" si="10"/>
        <v>202519</v>
      </c>
      <c r="C103" s="5" t="str">
        <f>"2509202807"</f>
        <v>2509202807</v>
      </c>
      <c r="D103" s="5">
        <v>57.5</v>
      </c>
      <c r="E103" s="5">
        <v>75.92</v>
      </c>
      <c r="F103" s="5">
        <f t="shared" si="9"/>
        <v>66.71</v>
      </c>
      <c r="G103" s="7"/>
    </row>
    <row r="104" ht="15" customHeight="1" spans="1:7">
      <c r="A104" s="5">
        <v>101</v>
      </c>
      <c r="B104" s="5" t="str">
        <f t="shared" si="10"/>
        <v>202519</v>
      </c>
      <c r="C104" s="5" t="str">
        <f>"2509202821"</f>
        <v>2509202821</v>
      </c>
      <c r="D104" s="5">
        <v>56</v>
      </c>
      <c r="E104" s="5">
        <v>72.3</v>
      </c>
      <c r="F104" s="5">
        <f t="shared" si="9"/>
        <v>64.15</v>
      </c>
      <c r="G104" s="7"/>
    </row>
    <row r="105" ht="15" customHeight="1" spans="1:7">
      <c r="A105" s="5">
        <v>102</v>
      </c>
      <c r="B105" s="5" t="str">
        <f t="shared" si="10"/>
        <v>202519</v>
      </c>
      <c r="C105" s="5" t="str">
        <f>"2509202814"</f>
        <v>2509202814</v>
      </c>
      <c r="D105" s="5">
        <v>58.5</v>
      </c>
      <c r="E105" s="8" t="s">
        <v>9</v>
      </c>
      <c r="F105" s="8"/>
      <c r="G105" s="7"/>
    </row>
    <row r="106" ht="15" customHeight="1" spans="1:7">
      <c r="A106" s="5">
        <v>103</v>
      </c>
      <c r="B106" s="5" t="str">
        <f>"202520"</f>
        <v>202520</v>
      </c>
      <c r="C106" s="5" t="str">
        <f>"2509202825"</f>
        <v>2509202825</v>
      </c>
      <c r="D106" s="5">
        <v>59.5</v>
      </c>
      <c r="E106" s="5">
        <v>81.2</v>
      </c>
      <c r="F106" s="6">
        <f t="shared" ref="F106:F125" si="11">D106*0.5+E106*0.5</f>
        <v>70.35</v>
      </c>
      <c r="G106" s="7"/>
    </row>
    <row r="107" ht="15" customHeight="1" spans="1:7">
      <c r="A107" s="5">
        <v>104</v>
      </c>
      <c r="B107" s="5" t="str">
        <f>"202520"</f>
        <v>202520</v>
      </c>
      <c r="C107" s="5" t="str">
        <f>"2509202827"</f>
        <v>2509202827</v>
      </c>
      <c r="D107" s="5">
        <v>52</v>
      </c>
      <c r="E107" s="5">
        <v>84.14</v>
      </c>
      <c r="F107" s="5">
        <f t="shared" si="11"/>
        <v>68.07</v>
      </c>
      <c r="G107" s="7"/>
    </row>
    <row r="108" ht="15" customHeight="1" spans="1:7">
      <c r="A108" s="5">
        <v>105</v>
      </c>
      <c r="B108" s="5" t="str">
        <f>"202521"</f>
        <v>202521</v>
      </c>
      <c r="C108" s="5" t="str">
        <f>"2509202904"</f>
        <v>2509202904</v>
      </c>
      <c r="D108" s="5">
        <v>57</v>
      </c>
      <c r="E108" s="5">
        <v>79.32</v>
      </c>
      <c r="F108" s="6">
        <f t="shared" si="11"/>
        <v>68.16</v>
      </c>
      <c r="G108" s="7"/>
    </row>
    <row r="109" ht="15" customHeight="1" spans="1:7">
      <c r="A109" s="5">
        <v>106</v>
      </c>
      <c r="B109" s="5" t="str">
        <f>"202521"</f>
        <v>202521</v>
      </c>
      <c r="C109" s="5" t="str">
        <f>"2509202905"</f>
        <v>2509202905</v>
      </c>
      <c r="D109" s="5">
        <v>53.5</v>
      </c>
      <c r="E109" s="5">
        <v>76.44</v>
      </c>
      <c r="F109" s="5">
        <f t="shared" si="11"/>
        <v>64.97</v>
      </c>
      <c r="G109" s="7"/>
    </row>
    <row r="110" ht="15" customHeight="1" spans="1:7">
      <c r="A110" s="5">
        <v>107</v>
      </c>
      <c r="B110" s="5" t="str">
        <f>"202522"</f>
        <v>202522</v>
      </c>
      <c r="C110" s="5" t="str">
        <f>"2509202910"</f>
        <v>2509202910</v>
      </c>
      <c r="D110" s="5">
        <v>59.5</v>
      </c>
      <c r="E110" s="5">
        <v>77.2</v>
      </c>
      <c r="F110" s="6">
        <f t="shared" si="11"/>
        <v>68.35</v>
      </c>
      <c r="G110" s="7"/>
    </row>
    <row r="111" ht="15" customHeight="1" spans="1:7">
      <c r="A111" s="5">
        <v>108</v>
      </c>
      <c r="B111" s="5" t="str">
        <f>"202522"</f>
        <v>202522</v>
      </c>
      <c r="C111" s="5" t="str">
        <f>"2509202918"</f>
        <v>2509202918</v>
      </c>
      <c r="D111" s="5">
        <v>56</v>
      </c>
      <c r="E111" s="5">
        <v>69.1</v>
      </c>
      <c r="F111" s="5">
        <f t="shared" si="11"/>
        <v>62.55</v>
      </c>
      <c r="G111" s="7"/>
    </row>
    <row r="112" ht="15" customHeight="1" spans="1:7">
      <c r="A112" s="5">
        <v>109</v>
      </c>
      <c r="B112" s="5" t="str">
        <f>"202523"</f>
        <v>202523</v>
      </c>
      <c r="C112" s="5" t="str">
        <f>"2509203001"</f>
        <v>2509203001</v>
      </c>
      <c r="D112" s="5">
        <v>64</v>
      </c>
      <c r="E112" s="5">
        <v>75.04</v>
      </c>
      <c r="F112" s="6">
        <f t="shared" si="11"/>
        <v>69.52</v>
      </c>
      <c r="G112" s="7"/>
    </row>
    <row r="113" ht="15" customHeight="1" spans="1:7">
      <c r="A113" s="5">
        <v>110</v>
      </c>
      <c r="B113" s="5" t="str">
        <f>"202523"</f>
        <v>202523</v>
      </c>
      <c r="C113" s="5" t="str">
        <f>"2509202926"</f>
        <v>2509202926</v>
      </c>
      <c r="D113" s="5">
        <v>63</v>
      </c>
      <c r="E113" s="5">
        <v>75.8</v>
      </c>
      <c r="F113" s="6">
        <f t="shared" si="11"/>
        <v>69.4</v>
      </c>
      <c r="G113" s="7"/>
    </row>
    <row r="114" ht="15" customHeight="1" spans="1:7">
      <c r="A114" s="5">
        <v>111</v>
      </c>
      <c r="B114" s="5" t="str">
        <f>"202523"</f>
        <v>202523</v>
      </c>
      <c r="C114" s="5" t="str">
        <f>"2509203003"</f>
        <v>2509203003</v>
      </c>
      <c r="D114" s="5">
        <v>61</v>
      </c>
      <c r="E114" s="5">
        <v>74.64</v>
      </c>
      <c r="F114" s="5">
        <f t="shared" si="11"/>
        <v>67.82</v>
      </c>
      <c r="G114" s="7"/>
    </row>
    <row r="115" ht="15" customHeight="1" spans="1:7">
      <c r="A115" s="5">
        <v>112</v>
      </c>
      <c r="B115" s="5" t="str">
        <f>"202523"</f>
        <v>202523</v>
      </c>
      <c r="C115" s="5" t="str">
        <f>"2509203004"</f>
        <v>2509203004</v>
      </c>
      <c r="D115" s="5">
        <v>63</v>
      </c>
      <c r="E115" s="5">
        <v>71.7</v>
      </c>
      <c r="F115" s="5">
        <f t="shared" si="11"/>
        <v>67.35</v>
      </c>
      <c r="G115" s="7"/>
    </row>
    <row r="116" ht="15" customHeight="1" spans="1:7">
      <c r="A116" s="5">
        <v>113</v>
      </c>
      <c r="B116" s="5" t="str">
        <f>"202524"</f>
        <v>202524</v>
      </c>
      <c r="C116" s="5" t="str">
        <f>"2509203030"</f>
        <v>2509203030</v>
      </c>
      <c r="D116" s="5">
        <v>65.5</v>
      </c>
      <c r="E116" s="5">
        <v>76</v>
      </c>
      <c r="F116" s="6">
        <f t="shared" si="11"/>
        <v>70.75</v>
      </c>
      <c r="G116" s="7"/>
    </row>
    <row r="117" ht="15" customHeight="1" spans="1:7">
      <c r="A117" s="5">
        <v>114</v>
      </c>
      <c r="B117" s="5" t="str">
        <f>"202524"</f>
        <v>202524</v>
      </c>
      <c r="C117" s="5" t="str">
        <f>"2509203022"</f>
        <v>2509203022</v>
      </c>
      <c r="D117" s="5">
        <v>63</v>
      </c>
      <c r="E117" s="5">
        <v>76.98</v>
      </c>
      <c r="F117" s="5">
        <f t="shared" si="11"/>
        <v>69.99</v>
      </c>
      <c r="G117" s="7"/>
    </row>
    <row r="118" ht="15" customHeight="1" spans="1:7">
      <c r="A118" s="5">
        <v>115</v>
      </c>
      <c r="B118" s="5" t="str">
        <f>"202525"</f>
        <v>202525</v>
      </c>
      <c r="C118" s="5" t="str">
        <f>"2509203104"</f>
        <v>2509203104</v>
      </c>
      <c r="D118" s="5">
        <v>67</v>
      </c>
      <c r="E118" s="5">
        <v>73.72</v>
      </c>
      <c r="F118" s="5">
        <f t="shared" si="11"/>
        <v>70.36</v>
      </c>
      <c r="G118" s="7"/>
    </row>
    <row r="119" ht="15" customHeight="1" spans="1:7">
      <c r="A119" s="5">
        <v>116</v>
      </c>
      <c r="B119" s="5" t="str">
        <f>"202525"</f>
        <v>202525</v>
      </c>
      <c r="C119" s="5" t="str">
        <f>"2509203109"</f>
        <v>2509203109</v>
      </c>
      <c r="D119" s="5">
        <v>65</v>
      </c>
      <c r="E119" s="5">
        <v>71.94</v>
      </c>
      <c r="F119" s="5">
        <f t="shared" si="11"/>
        <v>68.47</v>
      </c>
      <c r="G119" s="7"/>
    </row>
    <row r="120" ht="15" customHeight="1" spans="1:7">
      <c r="A120" s="5">
        <v>117</v>
      </c>
      <c r="B120" s="5" t="str">
        <f>"202525"</f>
        <v>202525</v>
      </c>
      <c r="C120" s="5" t="str">
        <f>"2509203105"</f>
        <v>2509203105</v>
      </c>
      <c r="D120" s="5">
        <v>61.5</v>
      </c>
      <c r="E120" s="5">
        <v>74.96</v>
      </c>
      <c r="F120" s="5">
        <f t="shared" si="11"/>
        <v>68.23</v>
      </c>
      <c r="G120" s="7"/>
    </row>
    <row r="121" ht="15" customHeight="1" spans="1:7">
      <c r="A121" s="5">
        <v>118</v>
      </c>
      <c r="B121" s="5" t="str">
        <f t="shared" ref="B121:B126" si="12">"202526"</f>
        <v>202526</v>
      </c>
      <c r="C121" s="5" t="str">
        <f>"2509203115"</f>
        <v>2509203115</v>
      </c>
      <c r="D121" s="5">
        <v>62</v>
      </c>
      <c r="E121" s="5">
        <v>75.42</v>
      </c>
      <c r="F121" s="6">
        <f t="shared" si="11"/>
        <v>68.71</v>
      </c>
      <c r="G121" s="7"/>
    </row>
    <row r="122" ht="15" customHeight="1" spans="1:7">
      <c r="A122" s="5">
        <v>119</v>
      </c>
      <c r="B122" s="5" t="str">
        <f t="shared" si="12"/>
        <v>202526</v>
      </c>
      <c r="C122" s="5" t="str">
        <f>"2509203129"</f>
        <v>2509203129</v>
      </c>
      <c r="D122" s="5">
        <v>61.5</v>
      </c>
      <c r="E122" s="5">
        <v>74.24</v>
      </c>
      <c r="F122" s="6">
        <f t="shared" si="11"/>
        <v>67.87</v>
      </c>
      <c r="G122" s="7"/>
    </row>
    <row r="123" ht="15" customHeight="1" spans="1:7">
      <c r="A123" s="5">
        <v>120</v>
      </c>
      <c r="B123" s="5" t="str">
        <f t="shared" si="12"/>
        <v>202526</v>
      </c>
      <c r="C123" s="5" t="str">
        <f>"2509203121"</f>
        <v>2509203121</v>
      </c>
      <c r="D123" s="5">
        <v>58</v>
      </c>
      <c r="E123" s="5">
        <v>76.52</v>
      </c>
      <c r="F123" s="6">
        <f t="shared" si="11"/>
        <v>67.26</v>
      </c>
      <c r="G123" s="7"/>
    </row>
    <row r="124" ht="15" customHeight="1" spans="1:7">
      <c r="A124" s="5">
        <v>121</v>
      </c>
      <c r="B124" s="5" t="str">
        <f t="shared" si="12"/>
        <v>202526</v>
      </c>
      <c r="C124" s="5" t="str">
        <f>"2509203113"</f>
        <v>2509203113</v>
      </c>
      <c r="D124" s="5">
        <v>59</v>
      </c>
      <c r="E124" s="5">
        <v>73.96</v>
      </c>
      <c r="F124" s="5">
        <f t="shared" si="11"/>
        <v>66.48</v>
      </c>
      <c r="G124" s="7"/>
    </row>
    <row r="125" ht="15" customHeight="1" spans="1:7">
      <c r="A125" s="5">
        <v>122</v>
      </c>
      <c r="B125" s="5" t="str">
        <f t="shared" si="12"/>
        <v>202526</v>
      </c>
      <c r="C125" s="5" t="str">
        <f>"2509203209"</f>
        <v>2509203209</v>
      </c>
      <c r="D125" s="5">
        <v>59.5</v>
      </c>
      <c r="E125" s="5">
        <v>72.6</v>
      </c>
      <c r="F125" s="5">
        <f t="shared" si="11"/>
        <v>66.05</v>
      </c>
      <c r="G125" s="7"/>
    </row>
    <row r="126" ht="15" customHeight="1" spans="1:7">
      <c r="A126" s="5">
        <v>123</v>
      </c>
      <c r="B126" s="5" t="str">
        <f t="shared" si="12"/>
        <v>202526</v>
      </c>
      <c r="C126" s="5" t="str">
        <f>"2509203205"</f>
        <v>2509203205</v>
      </c>
      <c r="D126" s="5">
        <v>58</v>
      </c>
      <c r="E126" s="8" t="s">
        <v>9</v>
      </c>
      <c r="F126" s="8"/>
      <c r="G126" s="7"/>
    </row>
    <row r="127" ht="15" customHeight="1" spans="1:7">
      <c r="A127" s="5">
        <v>124</v>
      </c>
      <c r="B127" s="5" t="str">
        <f>"202527"</f>
        <v>202527</v>
      </c>
      <c r="C127" s="5" t="str">
        <f>"2509203212"</f>
        <v>2509203212</v>
      </c>
      <c r="D127" s="5">
        <v>66</v>
      </c>
      <c r="E127" s="5">
        <v>69</v>
      </c>
      <c r="F127" s="5">
        <f>D127*0.5+E127*0.5</f>
        <v>67.5</v>
      </c>
      <c r="G127" s="7"/>
    </row>
    <row r="128" ht="15" customHeight="1" spans="1:7">
      <c r="A128" s="5">
        <v>125</v>
      </c>
      <c r="B128" s="5" t="str">
        <f>"202528"</f>
        <v>202528</v>
      </c>
      <c r="C128" s="5" t="str">
        <f>"2509203222"</f>
        <v>2509203222</v>
      </c>
      <c r="D128" s="5">
        <v>69</v>
      </c>
      <c r="E128" s="5">
        <v>76.32</v>
      </c>
      <c r="F128" s="5">
        <f>D128*0.5+E128*0.5</f>
        <v>72.66</v>
      </c>
      <c r="G128" s="7"/>
    </row>
    <row r="129" ht="15" customHeight="1" spans="1:7">
      <c r="A129" s="5">
        <v>126</v>
      </c>
      <c r="B129" s="5" t="str">
        <f>"202528"</f>
        <v>202528</v>
      </c>
      <c r="C129" s="5" t="str">
        <f>"2509203224"</f>
        <v>2509203224</v>
      </c>
      <c r="D129" s="5">
        <v>65.5</v>
      </c>
      <c r="E129" s="5">
        <v>75.44</v>
      </c>
      <c r="F129" s="5">
        <f>D129*0.5+E129*0.5</f>
        <v>70.47</v>
      </c>
      <c r="G129" s="7"/>
    </row>
    <row r="130" ht="15" customHeight="1" spans="1:7">
      <c r="A130" s="5">
        <v>127</v>
      </c>
      <c r="B130" s="5" t="str">
        <f>"202529"</f>
        <v>202529</v>
      </c>
      <c r="C130" s="5" t="str">
        <f>"2509203229"</f>
        <v>2509203229</v>
      </c>
      <c r="D130" s="5">
        <v>72.5</v>
      </c>
      <c r="E130" s="5">
        <v>71.5</v>
      </c>
      <c r="F130" s="5">
        <f>D130*0.5+E130*0.5</f>
        <v>72</v>
      </c>
      <c r="G130" s="7"/>
    </row>
    <row r="131" ht="15" customHeight="1" spans="1:7">
      <c r="A131" s="5">
        <v>128</v>
      </c>
      <c r="B131" s="5" t="str">
        <f>"202529"</f>
        <v>202529</v>
      </c>
      <c r="C131" s="5" t="str">
        <f>"2509203226"</f>
        <v>2509203226</v>
      </c>
      <c r="D131" s="5">
        <v>56</v>
      </c>
      <c r="E131" s="8" t="s">
        <v>9</v>
      </c>
      <c r="F131" s="8"/>
      <c r="G131" s="7"/>
    </row>
    <row r="132" ht="15" customHeight="1" spans="1:7">
      <c r="A132" s="5">
        <v>129</v>
      </c>
      <c r="B132" s="5" t="str">
        <f>"202530"</f>
        <v>202530</v>
      </c>
      <c r="C132" s="5" t="str">
        <f>"2509203411"</f>
        <v>2509203411</v>
      </c>
      <c r="D132" s="5">
        <v>72.5</v>
      </c>
      <c r="E132" s="5">
        <v>80.7</v>
      </c>
      <c r="F132" s="5">
        <f>D132*0.5+E132*0.5</f>
        <v>76.6</v>
      </c>
      <c r="G132" s="7"/>
    </row>
    <row r="133" ht="15" customHeight="1" spans="1:7">
      <c r="A133" s="5">
        <v>130</v>
      </c>
      <c r="B133" s="5" t="str">
        <f>"202530"</f>
        <v>202530</v>
      </c>
      <c r="C133" s="5" t="str">
        <f>"2509203329"</f>
        <v>2509203329</v>
      </c>
      <c r="D133" s="5">
        <v>63</v>
      </c>
      <c r="E133" s="5">
        <v>82.1</v>
      </c>
      <c r="F133" s="5">
        <f t="shared" ref="F133:F158" si="13">D133*0.5+E133*0.5</f>
        <v>72.55</v>
      </c>
      <c r="G133" s="7"/>
    </row>
    <row r="134" ht="15" customHeight="1" spans="1:7">
      <c r="A134" s="5">
        <v>131</v>
      </c>
      <c r="B134" s="5" t="str">
        <f>"202530"</f>
        <v>202530</v>
      </c>
      <c r="C134" s="5" t="str">
        <f>"2509203405"</f>
        <v>2509203405</v>
      </c>
      <c r="D134" s="5">
        <v>62.5</v>
      </c>
      <c r="E134" s="5">
        <v>80.6</v>
      </c>
      <c r="F134" s="5">
        <f t="shared" si="13"/>
        <v>71.55</v>
      </c>
      <c r="G134" s="7"/>
    </row>
    <row r="135" ht="15" customHeight="1" spans="1:7">
      <c r="A135" s="5">
        <v>132</v>
      </c>
      <c r="B135" s="5" t="str">
        <f>"202530"</f>
        <v>202530</v>
      </c>
      <c r="C135" s="5" t="str">
        <f>"2509203403"</f>
        <v>2509203403</v>
      </c>
      <c r="D135" s="5">
        <v>62.5</v>
      </c>
      <c r="E135" s="5">
        <v>78.4</v>
      </c>
      <c r="F135" s="5">
        <f t="shared" si="13"/>
        <v>70.45</v>
      </c>
      <c r="G135" s="7"/>
    </row>
    <row r="136" ht="15" customHeight="1" spans="1:7">
      <c r="A136" s="5">
        <v>133</v>
      </c>
      <c r="B136" s="5" t="str">
        <f>"202530"</f>
        <v>202530</v>
      </c>
      <c r="C136" s="5" t="str">
        <f>"2509203327"</f>
        <v>2509203327</v>
      </c>
      <c r="D136" s="5">
        <v>62.5</v>
      </c>
      <c r="E136" s="5">
        <v>75.6</v>
      </c>
      <c r="F136" s="5">
        <f t="shared" si="13"/>
        <v>69.05</v>
      </c>
      <c r="G136" s="7"/>
    </row>
    <row r="137" ht="15" customHeight="1" spans="1:7">
      <c r="A137" s="5">
        <v>134</v>
      </c>
      <c r="B137" s="5" t="str">
        <f>"202531"</f>
        <v>202531</v>
      </c>
      <c r="C137" s="5" t="str">
        <f>"2509203421"</f>
        <v>2509203421</v>
      </c>
      <c r="D137" s="5">
        <v>69.5</v>
      </c>
      <c r="E137" s="5">
        <v>74.6</v>
      </c>
      <c r="F137" s="5">
        <f t="shared" si="13"/>
        <v>72.05</v>
      </c>
      <c r="G137" s="7"/>
    </row>
    <row r="138" ht="15" customHeight="1" spans="1:7">
      <c r="A138" s="5">
        <v>135</v>
      </c>
      <c r="B138" s="5" t="str">
        <f>"202531"</f>
        <v>202531</v>
      </c>
      <c r="C138" s="5" t="str">
        <f>"2509203423"</f>
        <v>2509203423</v>
      </c>
      <c r="D138" s="5">
        <v>61.5</v>
      </c>
      <c r="E138" s="5">
        <v>73.4</v>
      </c>
      <c r="F138" s="5">
        <f t="shared" si="13"/>
        <v>67.45</v>
      </c>
      <c r="G138" s="7"/>
    </row>
    <row r="139" ht="15" customHeight="1" spans="1:7">
      <c r="A139" s="5">
        <v>136</v>
      </c>
      <c r="B139" s="5" t="str">
        <f>"202532"</f>
        <v>202532</v>
      </c>
      <c r="C139" s="5" t="str">
        <f>"2509203430"</f>
        <v>2509203430</v>
      </c>
      <c r="D139" s="5">
        <v>67</v>
      </c>
      <c r="E139" s="5">
        <v>76.8</v>
      </c>
      <c r="F139" s="5">
        <f t="shared" si="13"/>
        <v>71.9</v>
      </c>
      <c r="G139" s="7"/>
    </row>
    <row r="140" ht="15" customHeight="1" spans="1:7">
      <c r="A140" s="5">
        <v>137</v>
      </c>
      <c r="B140" s="5" t="str">
        <f>"202532"</f>
        <v>202532</v>
      </c>
      <c r="C140" s="5" t="str">
        <f>"2509203426"</f>
        <v>2509203426</v>
      </c>
      <c r="D140" s="5">
        <v>62</v>
      </c>
      <c r="E140" s="5">
        <v>72.9</v>
      </c>
      <c r="F140" s="5">
        <f t="shared" si="13"/>
        <v>67.45</v>
      </c>
      <c r="G140" s="7"/>
    </row>
    <row r="141" ht="15" customHeight="1" spans="1:7">
      <c r="A141" s="5">
        <v>138</v>
      </c>
      <c r="B141" s="5" t="str">
        <f t="shared" ref="B141:B144" si="14">"202533"</f>
        <v>202533</v>
      </c>
      <c r="C141" s="5" t="str">
        <f>"2509203505"</f>
        <v>2509203505</v>
      </c>
      <c r="D141" s="5">
        <v>68.5</v>
      </c>
      <c r="E141" s="5">
        <v>80.6</v>
      </c>
      <c r="F141" s="5">
        <f t="shared" si="13"/>
        <v>74.55</v>
      </c>
      <c r="G141" s="7"/>
    </row>
    <row r="142" ht="15" customHeight="1" spans="1:7">
      <c r="A142" s="5">
        <v>139</v>
      </c>
      <c r="B142" s="5" t="str">
        <f t="shared" si="14"/>
        <v>202533</v>
      </c>
      <c r="C142" s="5" t="str">
        <f>"2509203603"</f>
        <v>2509203603</v>
      </c>
      <c r="D142" s="5">
        <v>66.5</v>
      </c>
      <c r="E142" s="5">
        <v>79.8</v>
      </c>
      <c r="F142" s="5">
        <f t="shared" si="13"/>
        <v>73.15</v>
      </c>
      <c r="G142" s="7"/>
    </row>
    <row r="143" ht="15" customHeight="1" spans="1:7">
      <c r="A143" s="5">
        <v>140</v>
      </c>
      <c r="B143" s="5" t="str">
        <f t="shared" si="14"/>
        <v>202533</v>
      </c>
      <c r="C143" s="5" t="str">
        <f>"2509203504"</f>
        <v>2509203504</v>
      </c>
      <c r="D143" s="5">
        <v>67</v>
      </c>
      <c r="E143" s="5">
        <v>77.3</v>
      </c>
      <c r="F143" s="5">
        <f t="shared" si="13"/>
        <v>72.15</v>
      </c>
      <c r="G143" s="7"/>
    </row>
    <row r="144" ht="15" customHeight="1" spans="1:7">
      <c r="A144" s="5">
        <v>141</v>
      </c>
      <c r="B144" s="5" t="str">
        <f t="shared" si="14"/>
        <v>202533</v>
      </c>
      <c r="C144" s="5" t="str">
        <f>"2509203605"</f>
        <v>2509203605</v>
      </c>
      <c r="D144" s="5">
        <v>71</v>
      </c>
      <c r="E144" s="5">
        <v>69.5</v>
      </c>
      <c r="F144" s="5">
        <f t="shared" si="13"/>
        <v>70.25</v>
      </c>
      <c r="G144" s="7"/>
    </row>
    <row r="145" ht="15" customHeight="1" spans="1:7">
      <c r="A145" s="5">
        <v>142</v>
      </c>
      <c r="B145" s="5" t="str">
        <f>"202534"</f>
        <v>202534</v>
      </c>
      <c r="C145" s="5" t="str">
        <f>"2509203613"</f>
        <v>2509203613</v>
      </c>
      <c r="D145" s="5">
        <v>62</v>
      </c>
      <c r="E145" s="5">
        <v>84.5</v>
      </c>
      <c r="F145" s="5">
        <f t="shared" si="13"/>
        <v>73.25</v>
      </c>
      <c r="G145" s="7"/>
    </row>
    <row r="146" ht="15" customHeight="1" spans="1:7">
      <c r="A146" s="5">
        <v>143</v>
      </c>
      <c r="B146" s="5" t="str">
        <f>"202534"</f>
        <v>202534</v>
      </c>
      <c r="C146" s="5" t="str">
        <f>"2509203612"</f>
        <v>2509203612</v>
      </c>
      <c r="D146" s="5">
        <v>51.5</v>
      </c>
      <c r="E146" s="5">
        <v>69.1</v>
      </c>
      <c r="F146" s="5">
        <f t="shared" si="13"/>
        <v>60.3</v>
      </c>
      <c r="G146" s="7"/>
    </row>
    <row r="147" ht="15" customHeight="1" spans="1:7">
      <c r="A147" s="5">
        <v>144</v>
      </c>
      <c r="B147" s="5" t="str">
        <f>"202535"</f>
        <v>202535</v>
      </c>
      <c r="C147" s="5" t="str">
        <f>"2509203705"</f>
        <v>2509203705</v>
      </c>
      <c r="D147" s="5">
        <v>64</v>
      </c>
      <c r="E147" s="5">
        <v>72.5</v>
      </c>
      <c r="F147" s="5">
        <f t="shared" si="13"/>
        <v>68.25</v>
      </c>
      <c r="G147" s="7"/>
    </row>
    <row r="148" ht="15" customHeight="1" spans="1:7">
      <c r="A148" s="5">
        <v>145</v>
      </c>
      <c r="B148" s="5" t="str">
        <f>"202535"</f>
        <v>202535</v>
      </c>
      <c r="C148" s="5" t="str">
        <f>"2509203623"</f>
        <v>2509203623</v>
      </c>
      <c r="D148" s="5">
        <v>62</v>
      </c>
      <c r="E148" s="5">
        <v>69.6</v>
      </c>
      <c r="F148" s="5">
        <f t="shared" si="13"/>
        <v>65.8</v>
      </c>
      <c r="G148" s="7"/>
    </row>
    <row r="149" ht="15" customHeight="1" spans="1:7">
      <c r="A149" s="5">
        <v>146</v>
      </c>
      <c r="B149" s="5" t="str">
        <f>"202536"</f>
        <v>202536</v>
      </c>
      <c r="C149" s="5" t="str">
        <f>"2509203706"</f>
        <v>2509203706</v>
      </c>
      <c r="D149" s="5">
        <v>52</v>
      </c>
      <c r="E149" s="5">
        <v>77.4</v>
      </c>
      <c r="F149" s="5">
        <f t="shared" si="13"/>
        <v>64.7</v>
      </c>
      <c r="G149" s="7"/>
    </row>
    <row r="150" ht="15" customHeight="1" spans="1:7">
      <c r="A150" s="5">
        <v>147</v>
      </c>
      <c r="B150" s="5" t="str">
        <f>"202536"</f>
        <v>202536</v>
      </c>
      <c r="C150" s="5" t="str">
        <f>"2509203708"</f>
        <v>2509203708</v>
      </c>
      <c r="D150" s="5">
        <v>51</v>
      </c>
      <c r="E150" s="5">
        <v>71.4</v>
      </c>
      <c r="F150" s="5">
        <f t="shared" si="13"/>
        <v>61.2</v>
      </c>
      <c r="G150" s="7"/>
    </row>
    <row r="151" ht="15" customHeight="1" spans="1:7">
      <c r="A151" s="5">
        <v>148</v>
      </c>
      <c r="B151" s="5" t="str">
        <f>"202537"</f>
        <v>202537</v>
      </c>
      <c r="C151" s="5" t="str">
        <f>"2509203720"</f>
        <v>2509203720</v>
      </c>
      <c r="D151" s="5">
        <v>64</v>
      </c>
      <c r="E151" s="5">
        <v>80.4</v>
      </c>
      <c r="F151" s="5">
        <f t="shared" si="13"/>
        <v>72.2</v>
      </c>
      <c r="G151" s="7"/>
    </row>
    <row r="152" ht="15" customHeight="1" spans="1:7">
      <c r="A152" s="5">
        <v>149</v>
      </c>
      <c r="B152" s="6" t="str">
        <f>"202537"</f>
        <v>202537</v>
      </c>
      <c r="C152" s="6" t="str">
        <f>"2509203717"</f>
        <v>2509203717</v>
      </c>
      <c r="D152" s="6">
        <v>53.5</v>
      </c>
      <c r="E152" s="6">
        <v>66.6</v>
      </c>
      <c r="F152" s="6">
        <f t="shared" si="13"/>
        <v>60.05</v>
      </c>
      <c r="G152" s="7"/>
    </row>
    <row r="153" ht="15" customHeight="1" spans="1:7">
      <c r="A153" s="5">
        <v>150</v>
      </c>
      <c r="B153" s="5" t="str">
        <f>"202538"</f>
        <v>202538</v>
      </c>
      <c r="C153" s="5" t="str">
        <f>"2509203729"</f>
        <v>2509203729</v>
      </c>
      <c r="D153" s="5">
        <v>68</v>
      </c>
      <c r="E153" s="5">
        <v>81.1</v>
      </c>
      <c r="F153" s="5">
        <f t="shared" si="13"/>
        <v>74.55</v>
      </c>
      <c r="G153" s="7"/>
    </row>
    <row r="154" ht="15" customHeight="1" spans="1:7">
      <c r="A154" s="5">
        <v>151</v>
      </c>
      <c r="B154" s="5" t="str">
        <f>"202538"</f>
        <v>202538</v>
      </c>
      <c r="C154" s="5" t="str">
        <f>"2509203802"</f>
        <v>2509203802</v>
      </c>
      <c r="D154" s="5">
        <v>68</v>
      </c>
      <c r="E154" s="5">
        <v>77.8</v>
      </c>
      <c r="F154" s="5">
        <f t="shared" si="13"/>
        <v>72.9</v>
      </c>
      <c r="G154" s="7"/>
    </row>
    <row r="155" ht="15" customHeight="1" spans="1:7">
      <c r="A155" s="5">
        <v>152</v>
      </c>
      <c r="B155" s="5" t="str">
        <f>"202539"</f>
        <v>202539</v>
      </c>
      <c r="C155" s="5" t="str">
        <f>"2509203817"</f>
        <v>2509203817</v>
      </c>
      <c r="D155" s="5">
        <v>61</v>
      </c>
      <c r="E155" s="5">
        <v>77.5</v>
      </c>
      <c r="F155" s="5">
        <f t="shared" si="13"/>
        <v>69.25</v>
      </c>
      <c r="G155" s="7"/>
    </row>
    <row r="156" ht="15" customHeight="1" spans="1:7">
      <c r="A156" s="5">
        <v>153</v>
      </c>
      <c r="B156" s="5" t="str">
        <f>"202539"</f>
        <v>202539</v>
      </c>
      <c r="C156" s="5" t="str">
        <f>"2509203819"</f>
        <v>2509203819</v>
      </c>
      <c r="D156" s="5">
        <v>63.5</v>
      </c>
      <c r="E156" s="5">
        <v>71.6</v>
      </c>
      <c r="F156" s="5">
        <f t="shared" si="13"/>
        <v>67.55</v>
      </c>
      <c r="G156" s="7"/>
    </row>
    <row r="157" ht="15" customHeight="1" spans="1:7">
      <c r="A157" s="5">
        <v>154</v>
      </c>
      <c r="B157" s="5" t="str">
        <f>"202540"</f>
        <v>202540</v>
      </c>
      <c r="C157" s="5" t="str">
        <f>"2509203829"</f>
        <v>2509203829</v>
      </c>
      <c r="D157" s="5">
        <v>62</v>
      </c>
      <c r="E157" s="5">
        <v>72.8</v>
      </c>
      <c r="F157" s="5">
        <f t="shared" si="13"/>
        <v>67.4</v>
      </c>
      <c r="G157" s="7"/>
    </row>
    <row r="158" ht="15" customHeight="1" spans="1:7">
      <c r="A158" s="5">
        <v>155</v>
      </c>
      <c r="B158" s="5" t="str">
        <f>"202540"</f>
        <v>202540</v>
      </c>
      <c r="C158" s="5" t="str">
        <f>"2509203830"</f>
        <v>2509203830</v>
      </c>
      <c r="D158" s="5">
        <v>60</v>
      </c>
      <c r="E158" s="5">
        <v>74.1</v>
      </c>
      <c r="F158" s="5">
        <f t="shared" si="13"/>
        <v>67.05</v>
      </c>
      <c r="G158" s="7"/>
    </row>
  </sheetData>
  <autoFilter xmlns:etc="http://www.wps.cn/officeDocument/2017/etCustomData" ref="A3:F158" etc:filterBottomFollowUsedRange="0">
    <extLst/>
  </autoFilter>
  <sortState ref="A3:G157">
    <sortCondition ref="F150" descending="1"/>
  </sortState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</cp:lastModifiedBy>
  <dcterms:created xsi:type="dcterms:W3CDTF">2025-10-08T07:07:00Z</dcterms:created>
  <dcterms:modified xsi:type="dcterms:W3CDTF">2025-10-09T07:56:16Z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4D71BBD0D5ED4228AE73B619BE07CEB3_13</vt:lpwstr>
  </property>
  <property fmtid="{D5CDD505-2E9C-101B-9397-08002B2CF9AE}" pid="3" name="KSOProductBuildVer">
    <vt:lpwstr>2052-12.1.0.22529</vt:lpwstr>
  </property>
</Properties>
</file>